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05" windowWidth="15195" windowHeight="8010" tabRatio="1000" firstSheet="3" activeTab="9"/>
  </bookViews>
  <sheets>
    <sheet name="ปกหน้า" sheetId="15" r:id="rId1"/>
    <sheet name="สารบัญ" sheetId="16" r:id="rId2"/>
    <sheet name="ส่วนที่ 1" sheetId="13" r:id="rId3"/>
    <sheet name="1 คำแถลงงบประมาณ" sheetId="7" r:id="rId4"/>
    <sheet name="2.คำแถลงงบประมาณรายรับ" sheetId="8" r:id="rId5"/>
    <sheet name="3.คำแถลงงบประมาณรายจ่าย" sheetId="10" r:id="rId6"/>
    <sheet name="ส่วนที่ 2" sheetId="14" r:id="rId7"/>
    <sheet name="4.บันทึกหลักการและเหตุผลเ" sheetId="9" r:id="rId8"/>
    <sheet name="5.รายจ่ายตามงานและงบรายจ่าย" sheetId="12" r:id="rId9"/>
    <sheet name="6.เทศบัญญัต" sheetId="6" r:id="rId10"/>
    <sheet name="ส่วนที่ 3" sheetId="17" r:id="rId11"/>
    <sheet name="7.รายงานประมาณการรายรับ" sheetId="5" r:id="rId12"/>
    <sheet name="40%" sheetId="18" r:id="rId13"/>
    <sheet name="8.รายละเอียดประมาณการรายรับ" sheetId="3" r:id="rId14"/>
    <sheet name="9.รายงานประมาณการรายจ่าย" sheetId="2" r:id="rId15"/>
    <sheet name="11.เทศบัญญัติงบประมาณรายจ่าย" sheetId="19" r:id="rId16"/>
    <sheet name="Sheet1" sheetId="20" r:id="rId17"/>
  </sheets>
  <externalReferences>
    <externalReference r:id="rId18"/>
    <externalReference r:id="rId19"/>
    <externalReference r:id="rId20"/>
    <externalReference r:id="rId21"/>
  </externalReferences>
  <definedNames>
    <definedName name="_xlnm.Print_Titles" localSheetId="11">'7.รายงานประมาณการรายรับ'!$1:$7</definedName>
    <definedName name="_xlnm.Print_Titles" localSheetId="14">'9.รายงานประมาณการรายจ่าย'!$1:$7</definedName>
  </definedNames>
  <calcPr calcId="144525"/>
</workbook>
</file>

<file path=xl/calcChain.xml><?xml version="1.0" encoding="utf-8"?>
<calcChain xmlns="http://schemas.openxmlformats.org/spreadsheetml/2006/main">
  <c r="B6" i="12" l="1"/>
  <c r="D30" i="18"/>
  <c r="D28" i="18"/>
  <c r="D25" i="18"/>
  <c r="D24" i="18"/>
  <c r="D22" i="18"/>
  <c r="D17" i="18"/>
  <c r="D14" i="18"/>
  <c r="D10" i="18"/>
  <c r="D9" i="18"/>
  <c r="D8" i="18"/>
  <c r="D6" i="18"/>
  <c r="D4" i="18"/>
  <c r="D3" i="18"/>
  <c r="G292" i="2"/>
  <c r="D31" i="18" l="1"/>
  <c r="I21" i="19"/>
  <c r="G78" i="19"/>
  <c r="G21" i="19"/>
  <c r="F55" i="19"/>
  <c r="D524" i="2" l="1"/>
  <c r="B18" i="10"/>
  <c r="B23" i="8"/>
  <c r="B19" i="8"/>
  <c r="B16" i="8"/>
  <c r="B9" i="8"/>
  <c r="C18" i="10"/>
  <c r="D25" i="2"/>
  <c r="C25" i="2"/>
  <c r="E22" i="2"/>
  <c r="D22" i="2"/>
  <c r="C22" i="2"/>
  <c r="B22" i="2"/>
  <c r="E10" i="2"/>
  <c r="D10" i="2"/>
  <c r="C10" i="2"/>
  <c r="B10" i="2"/>
  <c r="D383" i="2"/>
  <c r="C383" i="2"/>
  <c r="B383" i="2"/>
  <c r="B375" i="2"/>
  <c r="C375" i="2"/>
  <c r="D375" i="2"/>
  <c r="B376" i="2"/>
  <c r="C376" i="2"/>
  <c r="D376" i="2"/>
  <c r="D350" i="2"/>
  <c r="D351" i="2" s="1"/>
  <c r="C350" i="2"/>
  <c r="C351" i="2"/>
  <c r="B350" i="2"/>
  <c r="D336" i="2"/>
  <c r="D337" i="2" s="1"/>
  <c r="C336" i="2"/>
  <c r="B336" i="2"/>
  <c r="G325" i="2"/>
  <c r="B81" i="12" s="1"/>
  <c r="F81" i="12" s="1"/>
  <c r="D305" i="2"/>
  <c r="C305" i="2"/>
  <c r="B305" i="2"/>
  <c r="G293" i="2"/>
  <c r="C63" i="12" s="1"/>
  <c r="E287" i="2"/>
  <c r="E288" i="2" s="1"/>
  <c r="E269" i="2"/>
  <c r="E272" i="2" s="1"/>
  <c r="G269" i="2"/>
  <c r="B272" i="2"/>
  <c r="C272" i="2"/>
  <c r="C276" i="2" s="1"/>
  <c r="D272" i="2"/>
  <c r="D276" i="2" s="1"/>
  <c r="D250" i="2"/>
  <c r="D251" i="2" s="1"/>
  <c r="B250" i="2"/>
  <c r="C243" i="2"/>
  <c r="C251" i="2" s="1"/>
  <c r="D243" i="2"/>
  <c r="B243" i="2"/>
  <c r="B232" i="2"/>
  <c r="C232" i="2"/>
  <c r="D232" i="2"/>
  <c r="B227" i="2"/>
  <c r="C227" i="2"/>
  <c r="D227" i="2"/>
  <c r="B215" i="2"/>
  <c r="C215" i="2"/>
  <c r="D215" i="2"/>
  <c r="B205" i="2"/>
  <c r="C205" i="2"/>
  <c r="D205" i="2"/>
  <c r="F194" i="2"/>
  <c r="B198" i="2"/>
  <c r="C198" i="2"/>
  <c r="C199" i="2" s="1"/>
  <c r="D198" i="2"/>
  <c r="D199" i="2" s="1"/>
  <c r="C178" i="2"/>
  <c r="B187" i="2"/>
  <c r="D185" i="2"/>
  <c r="G177" i="2"/>
  <c r="B33" i="12" s="1"/>
  <c r="B174" i="2"/>
  <c r="C174" i="2"/>
  <c r="D174" i="2"/>
  <c r="B152" i="2"/>
  <c r="D152" i="2"/>
  <c r="E152" i="2"/>
  <c r="G153" i="2"/>
  <c r="G151" i="2"/>
  <c r="G152" i="2" s="1"/>
  <c r="D17" i="12" s="1"/>
  <c r="B144" i="2"/>
  <c r="C144" i="2"/>
  <c r="D144" i="2"/>
  <c r="B139" i="2"/>
  <c r="C139" i="2"/>
  <c r="D139" i="2"/>
  <c r="B130" i="2"/>
  <c r="C130" i="2"/>
  <c r="D130" i="2"/>
  <c r="G123" i="2"/>
  <c r="B122" i="2"/>
  <c r="C122" i="2"/>
  <c r="C123" i="2" s="1"/>
  <c r="D122" i="2"/>
  <c r="B109" i="2"/>
  <c r="C109" i="2"/>
  <c r="D109" i="2"/>
  <c r="G109" i="2"/>
  <c r="C13" i="12" s="1"/>
  <c r="G110" i="2"/>
  <c r="G92" i="2"/>
  <c r="B99" i="2"/>
  <c r="C99" i="2"/>
  <c r="D99" i="2"/>
  <c r="B87" i="2"/>
  <c r="C87" i="2"/>
  <c r="D87" i="2"/>
  <c r="B80" i="2"/>
  <c r="C80" i="2"/>
  <c r="D80" i="2"/>
  <c r="B67" i="2"/>
  <c r="C67" i="2"/>
  <c r="D67" i="2"/>
  <c r="B54" i="2"/>
  <c r="C54" i="2"/>
  <c r="D54" i="2"/>
  <c r="G57" i="2"/>
  <c r="G48" i="2"/>
  <c r="G39" i="2"/>
  <c r="E21" i="19" s="1"/>
  <c r="G45" i="2"/>
  <c r="B44" i="2"/>
  <c r="C44" i="2"/>
  <c r="D44" i="2"/>
  <c r="G44" i="2"/>
  <c r="B10" i="12" s="1"/>
  <c r="B36" i="2"/>
  <c r="C36" i="2"/>
  <c r="D36" i="2"/>
  <c r="G36" i="2"/>
  <c r="B9" i="12" s="1"/>
  <c r="G25" i="2"/>
  <c r="E574" i="2"/>
  <c r="C573" i="2"/>
  <c r="C574" i="2" s="1"/>
  <c r="D573" i="2"/>
  <c r="D574" i="2" s="1"/>
  <c r="B562" i="2"/>
  <c r="C562" i="2"/>
  <c r="C563" i="2" s="1"/>
  <c r="C564" i="2" s="1"/>
  <c r="D562" i="2"/>
  <c r="D563" i="2" s="1"/>
  <c r="D564" i="2" s="1"/>
  <c r="G542" i="2"/>
  <c r="F27" i="6" s="1"/>
  <c r="G541" i="2"/>
  <c r="B214" i="12" s="1"/>
  <c r="E538" i="2"/>
  <c r="G538" i="2"/>
  <c r="B213" i="12" s="1"/>
  <c r="G535" i="2"/>
  <c r="G537" i="2"/>
  <c r="D523" i="2"/>
  <c r="C523" i="2"/>
  <c r="B490" i="2"/>
  <c r="C490" i="2"/>
  <c r="C491" i="2" s="1"/>
  <c r="D490" i="2"/>
  <c r="D491" i="2" s="1"/>
  <c r="G490" i="2"/>
  <c r="D169" i="12" s="1"/>
  <c r="G488" i="2"/>
  <c r="G487" i="2"/>
  <c r="B475" i="2"/>
  <c r="C475" i="2"/>
  <c r="C476" i="2" s="1"/>
  <c r="D475" i="2"/>
  <c r="D476" i="2" s="1"/>
  <c r="G475" i="2"/>
  <c r="C169" i="12" s="1"/>
  <c r="G471" i="2"/>
  <c r="G469" i="2"/>
  <c r="B454" i="2"/>
  <c r="C454" i="2"/>
  <c r="C455" i="2" s="1"/>
  <c r="D454" i="2"/>
  <c r="D455" i="2" s="1"/>
  <c r="G455" i="2"/>
  <c r="G454" i="2"/>
  <c r="B169" i="12" s="1"/>
  <c r="G453" i="2"/>
  <c r="G452" i="2"/>
  <c r="B438" i="2"/>
  <c r="C438" i="2"/>
  <c r="C439" i="2" s="1"/>
  <c r="G438" i="2"/>
  <c r="B147" i="12" s="1"/>
  <c r="G437" i="2"/>
  <c r="G436" i="2"/>
  <c r="B426" i="2"/>
  <c r="B427" i="2" s="1"/>
  <c r="C426" i="2"/>
  <c r="C427" i="2" s="1"/>
  <c r="D426" i="2"/>
  <c r="D428" i="2" s="1"/>
  <c r="G428" i="2"/>
  <c r="G427" i="2"/>
  <c r="G426" i="2"/>
  <c r="C127" i="12" s="1"/>
  <c r="G424" i="2"/>
  <c r="B409" i="2"/>
  <c r="C409" i="2"/>
  <c r="D409" i="2"/>
  <c r="G409" i="2"/>
  <c r="B131" i="12" s="1"/>
  <c r="B402" i="2"/>
  <c r="C402" i="2"/>
  <c r="D402" i="2"/>
  <c r="G402" i="2"/>
  <c r="B129" i="12" s="1"/>
  <c r="G411" i="2"/>
  <c r="G408" i="2"/>
  <c r="G401" i="2"/>
  <c r="I60" i="19" s="1"/>
  <c r="B399" i="2"/>
  <c r="C399" i="2"/>
  <c r="D399" i="2"/>
  <c r="G399" i="2"/>
  <c r="B128" i="12" s="1"/>
  <c r="G398" i="2"/>
  <c r="I58" i="19" s="1"/>
  <c r="G397" i="2"/>
  <c r="I57" i="19" s="1"/>
  <c r="G396" i="2"/>
  <c r="I51" i="19" s="1"/>
  <c r="G395" i="2"/>
  <c r="I50" i="19" s="1"/>
  <c r="G394" i="2"/>
  <c r="I49" i="19" s="1"/>
  <c r="G393" i="2"/>
  <c r="I45" i="19" s="1"/>
  <c r="G392" i="2"/>
  <c r="I44" i="19" s="1"/>
  <c r="B390" i="2"/>
  <c r="C390" i="2"/>
  <c r="D390" i="2"/>
  <c r="G390" i="2"/>
  <c r="B127" i="12" s="1"/>
  <c r="G389" i="2"/>
  <c r="I43" i="19" s="1"/>
  <c r="G388" i="2"/>
  <c r="G385" i="2"/>
  <c r="I39" i="19" s="1"/>
  <c r="G383" i="2"/>
  <c r="B126" i="12" s="1"/>
  <c r="G382" i="2"/>
  <c r="I38" i="19" s="1"/>
  <c r="G381" i="2"/>
  <c r="I37" i="19" s="1"/>
  <c r="G380" i="2"/>
  <c r="I31" i="19" s="1"/>
  <c r="G379" i="2"/>
  <c r="I28" i="19" s="1"/>
  <c r="G374" i="2"/>
  <c r="I26" i="19" s="1"/>
  <c r="G373" i="2"/>
  <c r="I25" i="19" s="1"/>
  <c r="G372" i="2"/>
  <c r="I22" i="19" s="1"/>
  <c r="G370" i="2"/>
  <c r="I20" i="19" s="1"/>
  <c r="G347" i="2"/>
  <c r="G350" i="2" s="1"/>
  <c r="G351" i="2" s="1"/>
  <c r="G334" i="2"/>
  <c r="G333" i="2"/>
  <c r="G327" i="2"/>
  <c r="G324" i="2"/>
  <c r="G319" i="2"/>
  <c r="G287" i="2"/>
  <c r="G73" i="19" s="1"/>
  <c r="G282" i="2"/>
  <c r="G281" i="2"/>
  <c r="G69" i="19" s="1"/>
  <c r="G274" i="2"/>
  <c r="G262" i="2"/>
  <c r="G261" i="2"/>
  <c r="G260" i="2"/>
  <c r="G231" i="2"/>
  <c r="G230" i="2"/>
  <c r="G226" i="2"/>
  <c r="G57" i="19" s="1"/>
  <c r="G225" i="2"/>
  <c r="G56" i="19" s="1"/>
  <c r="G224" i="2"/>
  <c r="G54" i="19" s="1"/>
  <c r="G223" i="2"/>
  <c r="G53" i="19" s="1"/>
  <c r="G222" i="2"/>
  <c r="G49" i="19" s="1"/>
  <c r="G219" i="2"/>
  <c r="G46" i="19" s="1"/>
  <c r="G218" i="2"/>
  <c r="G45" i="19" s="1"/>
  <c r="G217" i="2"/>
  <c r="G44" i="19" s="1"/>
  <c r="G214" i="2"/>
  <c r="G43" i="19" s="1"/>
  <c r="G211" i="2"/>
  <c r="G208" i="2"/>
  <c r="G40" i="19" s="1"/>
  <c r="G207" i="2"/>
  <c r="G39" i="19" s="1"/>
  <c r="G204" i="2"/>
  <c r="G37" i="19" s="1"/>
  <c r="G203" i="2"/>
  <c r="G202" i="2"/>
  <c r="G196" i="2"/>
  <c r="G195" i="2"/>
  <c r="G22" i="19" s="1"/>
  <c r="G193" i="2"/>
  <c r="G172" i="2"/>
  <c r="G174" i="2" s="1"/>
  <c r="G154" i="2"/>
  <c r="G143" i="2"/>
  <c r="G142" i="2"/>
  <c r="G141" i="2"/>
  <c r="G138" i="2"/>
  <c r="G137" i="2"/>
  <c r="G136" i="2"/>
  <c r="G133" i="2"/>
  <c r="G132" i="2"/>
  <c r="G129" i="2"/>
  <c r="G128" i="2"/>
  <c r="E37" i="19" s="1"/>
  <c r="G127" i="2"/>
  <c r="G126" i="2"/>
  <c r="G121" i="2"/>
  <c r="G120" i="2"/>
  <c r="G118" i="2"/>
  <c r="E23" i="19" s="1"/>
  <c r="G117" i="2"/>
  <c r="G115" i="2"/>
  <c r="G108" i="2"/>
  <c r="G101" i="2"/>
  <c r="G98" i="2"/>
  <c r="G86" i="2"/>
  <c r="G85" i="2"/>
  <c r="G84" i="2"/>
  <c r="G83" i="2"/>
  <c r="G82" i="2"/>
  <c r="G79" i="2"/>
  <c r="G78" i="2"/>
  <c r="G77" i="2"/>
  <c r="E55" i="19" s="1"/>
  <c r="G76" i="2"/>
  <c r="E54" i="19" s="1"/>
  <c r="G75" i="2"/>
  <c r="E53" i="19" s="1"/>
  <c r="G74" i="2"/>
  <c r="G73" i="2"/>
  <c r="E50" i="19" s="1"/>
  <c r="G72" i="2"/>
  <c r="E49" i="19" s="1"/>
  <c r="G71" i="2"/>
  <c r="E46" i="19" s="1"/>
  <c r="G70" i="2"/>
  <c r="E45" i="19" s="1"/>
  <c r="G69" i="2"/>
  <c r="G66" i="2"/>
  <c r="G65" i="2"/>
  <c r="G63" i="2"/>
  <c r="G62" i="2"/>
  <c r="G61" i="2"/>
  <c r="G56" i="2"/>
  <c r="G52" i="2"/>
  <c r="E38" i="19" s="1"/>
  <c r="G51" i="2"/>
  <c r="G50" i="2"/>
  <c r="G49" i="2"/>
  <c r="G43" i="2"/>
  <c r="E27" i="19" s="1"/>
  <c r="G42" i="2"/>
  <c r="E26" i="19" s="1"/>
  <c r="G41" i="2"/>
  <c r="G40" i="2"/>
  <c r="E22" i="19" s="1"/>
  <c r="G38" i="2"/>
  <c r="E20" i="19" s="1"/>
  <c r="G35" i="2"/>
  <c r="E19" i="19" s="1"/>
  <c r="G34" i="2"/>
  <c r="E17" i="19" s="1"/>
  <c r="G33" i="2"/>
  <c r="E16" i="19" s="1"/>
  <c r="G32" i="2"/>
  <c r="E14" i="19" s="1"/>
  <c r="G31" i="2"/>
  <c r="E13" i="19" s="1"/>
  <c r="G24" i="2"/>
  <c r="D12" i="19" s="1"/>
  <c r="G21" i="2"/>
  <c r="G20" i="2"/>
  <c r="G19" i="2"/>
  <c r="G18" i="2"/>
  <c r="G17" i="2"/>
  <c r="G15" i="2"/>
  <c r="D9" i="19" s="1"/>
  <c r="G14" i="2"/>
  <c r="D8" i="19" s="1"/>
  <c r="G13" i="2"/>
  <c r="D7" i="19" s="1"/>
  <c r="G12" i="2"/>
  <c r="D6" i="19" s="1"/>
  <c r="G11" i="2"/>
  <c r="G20" i="19" l="1"/>
  <c r="I42" i="19"/>
  <c r="E51" i="19"/>
  <c r="E39" i="19"/>
  <c r="J42" i="19"/>
  <c r="O15" i="19" s="1"/>
  <c r="E40" i="19"/>
  <c r="E69" i="19"/>
  <c r="E43" i="19"/>
  <c r="G22" i="2"/>
  <c r="B260" i="12" s="1"/>
  <c r="D10" i="19"/>
  <c r="E25" i="19"/>
  <c r="E44" i="19"/>
  <c r="G25" i="19"/>
  <c r="G10" i="2"/>
  <c r="B259" i="12" s="1"/>
  <c r="E57" i="19"/>
  <c r="H42" i="19"/>
  <c r="G178" i="2"/>
  <c r="B34" i="12" s="1"/>
  <c r="F42" i="19"/>
  <c r="O12" i="19" s="1"/>
  <c r="G275" i="2"/>
  <c r="C59" i="12" s="1"/>
  <c r="G47" i="19"/>
  <c r="G42" i="19"/>
  <c r="D5" i="19"/>
  <c r="M20" i="19"/>
  <c r="B79" i="12"/>
  <c r="B82" i="12" s="1"/>
  <c r="H52" i="19"/>
  <c r="K42" i="19"/>
  <c r="O17" i="19" s="1"/>
  <c r="E42" i="19"/>
  <c r="G326" i="2"/>
  <c r="H74" i="19"/>
  <c r="C233" i="2"/>
  <c r="D403" i="2"/>
  <c r="C403" i="2"/>
  <c r="F127" i="12"/>
  <c r="D78" i="12"/>
  <c r="D82" i="12" s="1"/>
  <c r="B32" i="12"/>
  <c r="G375" i="2"/>
  <c r="B124" i="12" s="1"/>
  <c r="B132" i="12" s="1"/>
  <c r="D145" i="2"/>
  <c r="G376" i="2"/>
  <c r="D233" i="2"/>
  <c r="G336" i="2"/>
  <c r="C145" i="2"/>
  <c r="G288" i="2"/>
  <c r="G232" i="2"/>
  <c r="B60" i="12" s="1"/>
  <c r="G263" i="2"/>
  <c r="G272" i="2"/>
  <c r="G205" i="2"/>
  <c r="B57" i="12" s="1"/>
  <c r="G227" i="2"/>
  <c r="B59" i="12" s="1"/>
  <c r="G215" i="2"/>
  <c r="B58" i="12" s="1"/>
  <c r="G144" i="2"/>
  <c r="D14" i="12" s="1"/>
  <c r="G139" i="2"/>
  <c r="D13" i="12" s="1"/>
  <c r="G130" i="2"/>
  <c r="D12" i="12" s="1"/>
  <c r="C88" i="2"/>
  <c r="G99" i="2"/>
  <c r="B17" i="12" s="1"/>
  <c r="G122" i="2"/>
  <c r="D10" i="12" s="1"/>
  <c r="D88" i="2"/>
  <c r="G87" i="2"/>
  <c r="B15" i="12" s="1"/>
  <c r="G80" i="2"/>
  <c r="B14" i="12" s="1"/>
  <c r="G67" i="2"/>
  <c r="B13" i="12" s="1"/>
  <c r="G54" i="2"/>
  <c r="B12" i="12" s="1"/>
  <c r="C45" i="2"/>
  <c r="D45" i="2"/>
  <c r="B45" i="2"/>
  <c r="O14" i="19" l="1"/>
  <c r="M25" i="19"/>
  <c r="G264" i="2"/>
  <c r="C55" i="12"/>
  <c r="G294" i="2"/>
  <c r="C62" i="12"/>
  <c r="G276" i="2"/>
  <c r="C58" i="12"/>
  <c r="G337" i="2"/>
  <c r="C78" i="12"/>
  <c r="G233" i="2"/>
  <c r="G145" i="2"/>
  <c r="G88" i="2"/>
  <c r="C82" i="12" l="1"/>
  <c r="F82" i="12" s="1"/>
  <c r="F78" i="12"/>
  <c r="D495" i="2" l="1"/>
  <c r="D416" i="2"/>
  <c r="D417" i="2" s="1"/>
  <c r="D341" i="2"/>
  <c r="D306" i="2"/>
  <c r="D186" i="2"/>
  <c r="D178" i="2"/>
  <c r="D187" i="2" l="1"/>
  <c r="D188" i="2" s="1"/>
  <c r="D123" i="2"/>
  <c r="G576" i="2" l="1"/>
  <c r="G540" i="2"/>
  <c r="L60" i="19" s="1"/>
  <c r="G525" i="2"/>
  <c r="G526" i="2" s="1"/>
  <c r="G496" i="2"/>
  <c r="G491" i="2"/>
  <c r="G481" i="2"/>
  <c r="G476" i="2"/>
  <c r="G462" i="2"/>
  <c r="G443" i="2"/>
  <c r="G444" i="2" s="1"/>
  <c r="F24" i="6" s="1"/>
  <c r="G439" i="2"/>
  <c r="G410" i="2"/>
  <c r="G403" i="2"/>
  <c r="G356" i="2"/>
  <c r="G318" i="2"/>
  <c r="G320" i="2" s="1"/>
  <c r="G301" i="2"/>
  <c r="G300" i="2"/>
  <c r="G299" i="2"/>
  <c r="G298" i="2"/>
  <c r="G297" i="2"/>
  <c r="M60" i="19" l="1"/>
  <c r="O20" i="19"/>
  <c r="G305" i="2"/>
  <c r="G550" i="2"/>
  <c r="G565" i="2" s="1"/>
  <c r="G497" i="2"/>
  <c r="F25" i="6" s="1"/>
  <c r="G341" i="2"/>
  <c r="G429" i="2"/>
  <c r="F23" i="6" s="1"/>
  <c r="G306" i="2"/>
  <c r="C65" i="12" l="1"/>
  <c r="G82" i="19"/>
  <c r="G357" i="2"/>
  <c r="F22" i="6" s="1"/>
  <c r="G307" i="2"/>
  <c r="G197" i="2" l="1"/>
  <c r="G198" i="2" l="1"/>
  <c r="B55" i="12" s="1"/>
  <c r="G26" i="19"/>
  <c r="G187" i="2"/>
  <c r="G188" i="2" s="1"/>
  <c r="F19" i="6" s="1"/>
  <c r="G111" i="2"/>
  <c r="G199" i="2" l="1"/>
  <c r="G256" i="2" s="1"/>
  <c r="G313" i="2" s="1"/>
  <c r="F21" i="6" s="1"/>
  <c r="O13" i="19"/>
  <c r="M26" i="19"/>
  <c r="E576" i="2" l="1"/>
  <c r="E564" i="2"/>
  <c r="E563" i="2"/>
  <c r="E561" i="2"/>
  <c r="E560" i="2"/>
  <c r="E559" i="2"/>
  <c r="E558" i="2"/>
  <c r="E550" i="2"/>
  <c r="E542" i="2"/>
  <c r="E540" i="2"/>
  <c r="E541" i="2" s="1"/>
  <c r="E526" i="2"/>
  <c r="E525" i="2"/>
  <c r="E524" i="2"/>
  <c r="E520" i="2"/>
  <c r="E518" i="2"/>
  <c r="E515" i="2"/>
  <c r="E491" i="2"/>
  <c r="E496" i="2" s="1"/>
  <c r="E489" i="2"/>
  <c r="E488" i="2"/>
  <c r="E487" i="2"/>
  <c r="E481" i="2"/>
  <c r="E476" i="2"/>
  <c r="E474" i="2"/>
  <c r="E472" i="2"/>
  <c r="E471" i="2"/>
  <c r="E469" i="2"/>
  <c r="E462" i="2"/>
  <c r="E455" i="2"/>
  <c r="E453" i="2"/>
  <c r="E452" i="2"/>
  <c r="E443" i="2"/>
  <c r="E444" i="2" s="1"/>
  <c r="E439" i="2"/>
  <c r="E437" i="2"/>
  <c r="E436" i="2"/>
  <c r="E428" i="2"/>
  <c r="E427" i="2"/>
  <c r="E424" i="2"/>
  <c r="E426" i="2" s="1"/>
  <c r="E411" i="2"/>
  <c r="E410" i="2"/>
  <c r="E408" i="2"/>
  <c r="E409" i="2" s="1"/>
  <c r="E403" i="2"/>
  <c r="E401" i="2"/>
  <c r="E402" i="2" s="1"/>
  <c r="E398" i="2"/>
  <c r="E397" i="2"/>
  <c r="E396" i="2"/>
  <c r="E395" i="2"/>
  <c r="E394" i="2"/>
  <c r="E393" i="2"/>
  <c r="E392" i="2"/>
  <c r="E389" i="2"/>
  <c r="E388" i="2"/>
  <c r="E385" i="2"/>
  <c r="E382" i="2"/>
  <c r="E381" i="2"/>
  <c r="E380" i="2"/>
  <c r="E379" i="2"/>
  <c r="E374" i="2"/>
  <c r="E373" i="2"/>
  <c r="E372" i="2"/>
  <c r="E370" i="2"/>
  <c r="E356" i="2"/>
  <c r="E351" i="2"/>
  <c r="E349" i="2"/>
  <c r="E347" i="2"/>
  <c r="E341" i="2"/>
  <c r="E337" i="2"/>
  <c r="E333" i="2"/>
  <c r="E336" i="2" s="1"/>
  <c r="E327" i="2"/>
  <c r="E320" i="2"/>
  <c r="E319" i="2"/>
  <c r="E318" i="2"/>
  <c r="E307" i="2"/>
  <c r="E306" i="2"/>
  <c r="E301" i="2"/>
  <c r="E300" i="2"/>
  <c r="E299" i="2"/>
  <c r="E298" i="2"/>
  <c r="E297" i="2"/>
  <c r="E294" i="2"/>
  <c r="E291" i="2"/>
  <c r="E293" i="2" s="1"/>
  <c r="E276" i="2"/>
  <c r="E274" i="2"/>
  <c r="E275" i="2" s="1"/>
  <c r="E264" i="2"/>
  <c r="E262" i="2"/>
  <c r="E261" i="2"/>
  <c r="E260" i="2"/>
  <c r="E256" i="2"/>
  <c r="E233" i="2"/>
  <c r="E231" i="2"/>
  <c r="E230" i="2"/>
  <c r="E226" i="2"/>
  <c r="E225" i="2"/>
  <c r="E224" i="2"/>
  <c r="E223" i="2"/>
  <c r="E222" i="2"/>
  <c r="E219" i="2"/>
  <c r="E218" i="2"/>
  <c r="E217" i="2"/>
  <c r="E214" i="2"/>
  <c r="E211" i="2"/>
  <c r="E208" i="2"/>
  <c r="E207" i="2"/>
  <c r="E204" i="2"/>
  <c r="E203" i="2"/>
  <c r="E202" i="2"/>
  <c r="E199" i="2"/>
  <c r="E197" i="2"/>
  <c r="E196" i="2"/>
  <c r="E195" i="2"/>
  <c r="E193" i="2"/>
  <c r="E187" i="2"/>
  <c r="E188" i="2" s="1"/>
  <c r="E186" i="2"/>
  <c r="E184" i="2"/>
  <c r="E182" i="2"/>
  <c r="E181" i="2"/>
  <c r="E178" i="2"/>
  <c r="E173" i="2"/>
  <c r="E172" i="2"/>
  <c r="E154" i="2"/>
  <c r="E153" i="2"/>
  <c r="E145" i="2"/>
  <c r="E143" i="2"/>
  <c r="E142" i="2"/>
  <c r="E141" i="2"/>
  <c r="E138" i="2"/>
  <c r="E137" i="2"/>
  <c r="E136" i="2"/>
  <c r="E133" i="2"/>
  <c r="E132" i="2"/>
  <c r="E129" i="2"/>
  <c r="E128" i="2"/>
  <c r="E127" i="2"/>
  <c r="E126" i="2"/>
  <c r="E123" i="2"/>
  <c r="E121" i="2"/>
  <c r="E120" i="2"/>
  <c r="E118" i="2"/>
  <c r="E117" i="2"/>
  <c r="E115" i="2"/>
  <c r="E111" i="2"/>
  <c r="E110" i="2"/>
  <c r="E108" i="2"/>
  <c r="E109" i="2" s="1"/>
  <c r="E102" i="2"/>
  <c r="E101" i="2"/>
  <c r="E98" i="2"/>
  <c r="E97" i="2"/>
  <c r="E96" i="2"/>
  <c r="E88" i="2"/>
  <c r="E86" i="2"/>
  <c r="E85" i="2"/>
  <c r="E84" i="2"/>
  <c r="E83" i="2"/>
  <c r="E82" i="2"/>
  <c r="E79" i="2"/>
  <c r="E78" i="2"/>
  <c r="E77" i="2"/>
  <c r="E76" i="2"/>
  <c r="E75" i="2"/>
  <c r="E74" i="2"/>
  <c r="E73" i="2"/>
  <c r="E72" i="2"/>
  <c r="E71" i="2"/>
  <c r="E70" i="2"/>
  <c r="E69" i="2"/>
  <c r="E66" i="2"/>
  <c r="E65" i="2"/>
  <c r="E63" i="2"/>
  <c r="E61" i="2"/>
  <c r="E56" i="2"/>
  <c r="E51" i="2"/>
  <c r="E50" i="2"/>
  <c r="E49" i="2"/>
  <c r="E45" i="2"/>
  <c r="E43" i="2"/>
  <c r="E42" i="2"/>
  <c r="E41" i="2"/>
  <c r="E40" i="2"/>
  <c r="E38" i="2"/>
  <c r="E35" i="2"/>
  <c r="E34" i="2"/>
  <c r="E33" i="2"/>
  <c r="E32" i="2"/>
  <c r="E31" i="2"/>
  <c r="E26" i="2"/>
  <c r="E25" i="2"/>
  <c r="E24" i="2"/>
  <c r="E21" i="2"/>
  <c r="E20" i="2"/>
  <c r="E19" i="2"/>
  <c r="E18" i="2"/>
  <c r="E17" i="2"/>
  <c r="E15" i="2"/>
  <c r="E14" i="2"/>
  <c r="E13" i="2"/>
  <c r="E12" i="2"/>
  <c r="E11" i="2"/>
  <c r="C575" i="2"/>
  <c r="C576" i="2" s="1"/>
  <c r="C549" i="2"/>
  <c r="C550" i="2" s="1"/>
  <c r="C524" i="2"/>
  <c r="C525" i="2" s="1"/>
  <c r="C526" i="2" s="1"/>
  <c r="C496" i="2"/>
  <c r="C480" i="2"/>
  <c r="C461" i="2"/>
  <c r="C443" i="2"/>
  <c r="C444" i="2" s="1"/>
  <c r="C428" i="2"/>
  <c r="C410" i="2"/>
  <c r="C363" i="2"/>
  <c r="C364" i="2" s="1"/>
  <c r="C365" i="2" s="1"/>
  <c r="C355" i="2"/>
  <c r="C341" i="2"/>
  <c r="C318" i="2"/>
  <c r="C317" i="2" s="1"/>
  <c r="C320" i="2" s="1"/>
  <c r="C327" i="2" s="1"/>
  <c r="C306" i="2"/>
  <c r="C255" i="2"/>
  <c r="C256" i="2" s="1"/>
  <c r="C187" i="2"/>
  <c r="C165" i="2"/>
  <c r="C166" i="2" s="1"/>
  <c r="C110" i="2"/>
  <c r="C111" i="2" s="1"/>
  <c r="B565" i="2"/>
  <c r="B496" i="2"/>
  <c r="B497" i="2" s="1"/>
  <c r="B356" i="2"/>
  <c r="D65" i="5"/>
  <c r="D64" i="5"/>
  <c r="D61" i="5"/>
  <c r="D45" i="5"/>
  <c r="D39" i="5"/>
  <c r="D36" i="5"/>
  <c r="D32" i="5"/>
  <c r="D13" i="5"/>
  <c r="G65" i="5"/>
  <c r="G64" i="5"/>
  <c r="G63" i="5"/>
  <c r="G61" i="5"/>
  <c r="G60" i="5"/>
  <c r="G59" i="5"/>
  <c r="G58" i="5"/>
  <c r="G57" i="5"/>
  <c r="G56" i="5"/>
  <c r="G55" i="5"/>
  <c r="G54" i="5"/>
  <c r="G53" i="5"/>
  <c r="G52" i="5"/>
  <c r="G51" i="5"/>
  <c r="G50" i="5"/>
  <c r="G48" i="5"/>
  <c r="G47" i="5"/>
  <c r="G45" i="5"/>
  <c r="G44" i="5"/>
  <c r="G43" i="5"/>
  <c r="G42" i="5"/>
  <c r="G41" i="5"/>
  <c r="G39" i="5"/>
  <c r="G38" i="5"/>
  <c r="G36" i="5"/>
  <c r="G35" i="5"/>
  <c r="G34" i="5"/>
  <c r="G32" i="5"/>
  <c r="G31" i="5"/>
  <c r="G30" i="5"/>
  <c r="G29" i="5"/>
  <c r="G28" i="5"/>
  <c r="G27" i="5"/>
  <c r="G26" i="5"/>
  <c r="G24" i="5"/>
  <c r="G23" i="5"/>
  <c r="G22" i="5"/>
  <c r="G21" i="5"/>
  <c r="G20" i="5"/>
  <c r="G19" i="5"/>
  <c r="G17" i="5"/>
  <c r="G18" i="5"/>
  <c r="G16" i="5"/>
  <c r="G15" i="5"/>
  <c r="G13" i="5"/>
  <c r="G12" i="5"/>
  <c r="G11" i="5"/>
  <c r="G10" i="5"/>
  <c r="G9" i="5"/>
  <c r="E64" i="5"/>
  <c r="E61" i="5"/>
  <c r="E48" i="5"/>
  <c r="E45" i="5"/>
  <c r="E39" i="5"/>
  <c r="E36" i="5"/>
  <c r="E32" i="5"/>
  <c r="E13" i="5"/>
  <c r="C64" i="5"/>
  <c r="C61" i="5"/>
  <c r="C48" i="5"/>
  <c r="C45" i="5"/>
  <c r="C39" i="5"/>
  <c r="C36" i="5"/>
  <c r="C32" i="5"/>
  <c r="C13" i="5"/>
  <c r="B64" i="5"/>
  <c r="B61" i="5"/>
  <c r="B45" i="5"/>
  <c r="B39" i="5"/>
  <c r="B36" i="5"/>
  <c r="B32" i="5"/>
  <c r="B13" i="5"/>
  <c r="E497" i="2" l="1"/>
  <c r="E383" i="2"/>
  <c r="E376" i="2"/>
  <c r="E375" i="2"/>
  <c r="E350" i="2"/>
  <c r="E305" i="2"/>
  <c r="E232" i="2"/>
  <c r="E263" i="2"/>
  <c r="E227" i="2"/>
  <c r="E205" i="2"/>
  <c r="E174" i="2"/>
  <c r="E215" i="2"/>
  <c r="E198" i="2"/>
  <c r="E185" i="2"/>
  <c r="E144" i="2"/>
  <c r="E139" i="2"/>
  <c r="E130" i="2"/>
  <c r="E122" i="2"/>
  <c r="E99" i="2"/>
  <c r="E87" i="2"/>
  <c r="E80" i="2"/>
  <c r="E67" i="2"/>
  <c r="E54" i="2"/>
  <c r="E44" i="2"/>
  <c r="E36" i="2"/>
  <c r="E562" i="2"/>
  <c r="E523" i="2"/>
  <c r="E490" i="2"/>
  <c r="E475" i="2"/>
  <c r="E438" i="2"/>
  <c r="E454" i="2"/>
  <c r="E399" i="2"/>
  <c r="E390" i="2"/>
  <c r="C565" i="2"/>
  <c r="C154" i="2"/>
  <c r="E357" i="2"/>
  <c r="E155" i="2"/>
  <c r="E313" i="2"/>
  <c r="E565" i="2"/>
  <c r="C356" i="2"/>
  <c r="C357" i="2" s="1"/>
  <c r="C462" i="2"/>
  <c r="C481" i="2"/>
  <c r="E429" i="2"/>
  <c r="C411" i="2"/>
  <c r="C429" i="2" s="1"/>
  <c r="C26" i="2"/>
  <c r="C188" i="2"/>
  <c r="C307" i="2"/>
  <c r="C65" i="5"/>
  <c r="B65" i="5"/>
  <c r="E65" i="5"/>
  <c r="C497" i="2" l="1"/>
  <c r="C102" i="2"/>
  <c r="C155" i="2" s="1"/>
  <c r="E577" i="2"/>
  <c r="C313" i="2"/>
  <c r="E98" i="3"/>
  <c r="E83" i="3"/>
  <c r="E72" i="3"/>
  <c r="E22" i="3"/>
  <c r="E9" i="3"/>
  <c r="C577" i="2" l="1"/>
  <c r="A187" i="12"/>
  <c r="C121" i="12"/>
  <c r="F214" i="12" l="1"/>
  <c r="D170" i="12"/>
  <c r="C132" i="12"/>
  <c r="F132" i="12" s="1"/>
  <c r="I77" i="19"/>
  <c r="O16" i="19" s="1"/>
  <c r="M78" i="19"/>
  <c r="F63" i="12"/>
  <c r="B191" i="12" l="1"/>
  <c r="F65" i="12"/>
  <c r="D17" i="10" s="1"/>
  <c r="F76" i="19" l="1"/>
  <c r="M76" i="19" s="1"/>
  <c r="F71" i="19"/>
  <c r="F70" i="19"/>
  <c r="F32" i="12"/>
  <c r="F34" i="12" s="1"/>
  <c r="M74" i="19"/>
  <c r="F58" i="12" l="1"/>
  <c r="B66" i="12"/>
  <c r="F59" i="12"/>
  <c r="C66" i="12"/>
  <c r="E77" i="19"/>
  <c r="O11" i="19" s="1"/>
  <c r="M57" i="19"/>
  <c r="M51" i="19"/>
  <c r="D11" i="19"/>
  <c r="M8" i="19"/>
  <c r="M7" i="19"/>
  <c r="M6" i="19"/>
  <c r="F55" i="12" l="1"/>
  <c r="C19" i="8"/>
  <c r="C16" i="8"/>
  <c r="C9" i="8"/>
  <c r="E19" i="7"/>
  <c r="E132" i="3" l="1"/>
  <c r="D340" i="2"/>
  <c r="D565" i="2" l="1"/>
  <c r="D575" i="2" l="1"/>
  <c r="D576" i="2" s="1"/>
  <c r="D525" i="2" l="1"/>
  <c r="D526" i="2" s="1"/>
  <c r="D496" i="2"/>
  <c r="D480" i="2"/>
  <c r="D461" i="2"/>
  <c r="D444" i="2"/>
  <c r="D410" i="2"/>
  <c r="D355" i="2"/>
  <c r="D318" i="2"/>
  <c r="D317" i="2" s="1"/>
  <c r="D320" i="2" s="1"/>
  <c r="D327" i="2" s="1"/>
  <c r="D255" i="2"/>
  <c r="D110" i="2"/>
  <c r="D111" i="2" s="1"/>
  <c r="D481" i="2" l="1"/>
  <c r="D462" i="2"/>
  <c r="D411" i="2"/>
  <c r="D429" i="2" s="1"/>
  <c r="D356" i="2"/>
  <c r="D357" i="2" s="1"/>
  <c r="D307" i="2"/>
  <c r="D256" i="2"/>
  <c r="D154" i="2"/>
  <c r="D497" i="2" l="1"/>
  <c r="D313" i="2"/>
  <c r="D26" i="2"/>
  <c r="D102" i="2"/>
  <c r="D155" i="2" s="1"/>
  <c r="I29" i="5" l="1"/>
  <c r="I23" i="5"/>
  <c r="C23" i="8" l="1"/>
  <c r="F436" i="2" l="1"/>
  <c r="B188" i="12" l="1"/>
  <c r="B233" i="12"/>
  <c r="D132" i="12" l="1"/>
  <c r="B65" i="12"/>
  <c r="F237" i="12" l="1"/>
  <c r="F236" i="12"/>
  <c r="E29" i="7"/>
  <c r="G83" i="19" l="1"/>
  <c r="G76" i="19"/>
  <c r="F75" i="19" l="1"/>
  <c r="F131" i="12" l="1"/>
  <c r="F129" i="12"/>
  <c r="F488" i="2" l="1"/>
  <c r="F487" i="2"/>
  <c r="F471" i="2"/>
  <c r="F469" i="2"/>
  <c r="F452" i="2"/>
  <c r="F398" i="2"/>
  <c r="F392" i="2"/>
  <c r="F388" i="2"/>
  <c r="F380" i="2"/>
  <c r="F379" i="2"/>
  <c r="F372" i="2"/>
  <c r="F226" i="2"/>
  <c r="F225" i="2"/>
  <c r="F224" i="2"/>
  <c r="F222" i="2"/>
  <c r="F219" i="2"/>
  <c r="F214" i="2"/>
  <c r="F211" i="2"/>
  <c r="F208" i="2"/>
  <c r="F204" i="2"/>
  <c r="F203" i="2"/>
  <c r="F202" i="2"/>
  <c r="F197" i="2"/>
  <c r="F196" i="2"/>
  <c r="F195" i="2"/>
  <c r="F193" i="2"/>
  <c r="F172" i="2"/>
  <c r="F174" i="2" s="1"/>
  <c r="B428" i="2"/>
  <c r="B429" i="2" s="1"/>
  <c r="B525" i="2"/>
  <c r="B526" i="2" s="1"/>
  <c r="B550" i="2"/>
  <c r="F108" i="2" l="1"/>
  <c r="F143" i="2"/>
  <c r="F66" i="2"/>
  <c r="F75" i="2"/>
  <c r="F84" i="2"/>
  <c r="F142" i="2"/>
  <c r="F85" i="2"/>
  <c r="F19" i="2"/>
  <c r="F70" i="2"/>
  <c r="F78" i="2"/>
  <c r="F49" i="2"/>
  <c r="F71" i="2"/>
  <c r="F79" i="2"/>
  <c r="F137" i="2"/>
  <c r="F40" i="2"/>
  <c r="F136" i="2"/>
  <c r="F17" i="2"/>
  <c r="F76" i="2"/>
  <c r="F132" i="2"/>
  <c r="F18" i="2"/>
  <c r="F31" i="2"/>
  <c r="F69" i="2"/>
  <c r="F77" i="2"/>
  <c r="F86" i="2"/>
  <c r="F33" i="2"/>
  <c r="F50" i="2"/>
  <c r="F126" i="2"/>
  <c r="F347" i="2"/>
  <c r="F424" i="2"/>
  <c r="F34" i="2"/>
  <c r="F61" i="2"/>
  <c r="F127" i="2"/>
  <c r="F138" i="2"/>
  <c r="F32" i="2"/>
  <c r="F24" i="2"/>
  <c r="F35" i="2"/>
  <c r="F52" i="2"/>
  <c r="F63" i="2"/>
  <c r="F82" i="2"/>
  <c r="F117" i="2"/>
  <c r="F333" i="2"/>
  <c r="F319" i="2"/>
  <c r="F14" i="2"/>
  <c r="F65" i="2"/>
  <c r="F83" i="2"/>
  <c r="F129" i="2"/>
  <c r="F141" i="2"/>
  <c r="F57" i="2"/>
  <c r="E79" i="3"/>
  <c r="D13" i="8" s="1"/>
  <c r="F318" i="2" l="1"/>
  <c r="B188" i="2"/>
  <c r="B10" i="9" l="1"/>
  <c r="M56" i="19" l="1"/>
  <c r="M9" i="19"/>
  <c r="M10" i="19"/>
  <c r="M11" i="19"/>
  <c r="M12" i="19"/>
  <c r="M13" i="19"/>
  <c r="M14" i="19"/>
  <c r="M16" i="19"/>
  <c r="M17" i="19"/>
  <c r="M19" i="19"/>
  <c r="M24" i="19"/>
  <c r="M27" i="19"/>
  <c r="M47" i="19"/>
  <c r="M52" i="19"/>
  <c r="M53" i="19"/>
  <c r="M44" i="19" l="1"/>
  <c r="M77" i="19"/>
  <c r="M22" i="19"/>
  <c r="M50" i="19"/>
  <c r="M54" i="19"/>
  <c r="M40" i="19"/>
  <c r="M38" i="19"/>
  <c r="M46" i="19"/>
  <c r="M21" i="19"/>
  <c r="M55" i="19"/>
  <c r="M45" i="19"/>
  <c r="M43" i="19"/>
  <c r="M82" i="19"/>
  <c r="M49" i="19"/>
  <c r="M39" i="19"/>
  <c r="C210" i="12" l="1"/>
  <c r="B215" i="12"/>
  <c r="B210" i="12"/>
  <c r="A209" i="12"/>
  <c r="F191" i="12"/>
  <c r="F147" i="12"/>
  <c r="B170" i="12" l="1"/>
  <c r="B192" i="12"/>
  <c r="F192" i="12" s="1"/>
  <c r="C170" i="12"/>
  <c r="B148" i="12"/>
  <c r="F148" i="12" s="1"/>
  <c r="B15" i="9" s="1"/>
  <c r="F128" i="12" l="1"/>
  <c r="F101" i="12"/>
  <c r="E66" i="12"/>
  <c r="F60" i="12"/>
  <c r="C18" i="12"/>
  <c r="F9" i="12"/>
  <c r="F102" i="12" l="1"/>
  <c r="F14" i="12"/>
  <c r="F66" i="12"/>
  <c r="B12" i="9" s="1"/>
  <c r="F79" i="12"/>
  <c r="B13" i="9" l="1"/>
  <c r="F126" i="12" l="1"/>
  <c r="F57" i="12" l="1"/>
  <c r="F124" i="12" l="1"/>
  <c r="B14" i="9"/>
  <c r="I61" i="5" l="1"/>
  <c r="I62" i="5" s="1"/>
  <c r="F169" i="12" l="1"/>
  <c r="F170" i="12"/>
  <c r="B16" i="9" s="1"/>
  <c r="F62" i="12" l="1"/>
  <c r="F13" i="12" l="1"/>
  <c r="D10" i="8" l="1"/>
  <c r="F260" i="12"/>
  <c r="D260" i="12"/>
  <c r="E94" i="3"/>
  <c r="D15" i="8" s="1"/>
  <c r="D14" i="8"/>
  <c r="D12" i="8"/>
  <c r="D11" i="8"/>
  <c r="D261" i="12"/>
  <c r="A255" i="12"/>
  <c r="B256" i="12"/>
  <c r="D259" i="12"/>
  <c r="D166" i="12"/>
  <c r="C166" i="12"/>
  <c r="B166" i="12"/>
  <c r="A165" i="12"/>
  <c r="B144" i="12"/>
  <c r="A143" i="12"/>
  <c r="B121" i="12"/>
  <c r="A120" i="12"/>
  <c r="B98" i="12"/>
  <c r="A97" i="12"/>
  <c r="D75" i="12"/>
  <c r="C75" i="12"/>
  <c r="B75" i="12"/>
  <c r="A74" i="12"/>
  <c r="C52" i="12"/>
  <c r="B52" i="12"/>
  <c r="A51" i="12"/>
  <c r="A28" i="12"/>
  <c r="D6" i="12"/>
  <c r="C6" i="12"/>
  <c r="A5" i="12"/>
  <c r="D18" i="8" l="1"/>
  <c r="D16" i="8"/>
  <c r="D9" i="8"/>
  <c r="D21" i="8" l="1"/>
  <c r="B6" i="3"/>
  <c r="D19" i="8"/>
  <c r="D23" i="8" s="1"/>
  <c r="C213" i="12" l="1"/>
  <c r="F213" i="12" l="1"/>
  <c r="C215" i="12"/>
  <c r="F215" i="12" s="1"/>
  <c r="B18" i="9" s="1"/>
  <c r="F15" i="12" l="1"/>
  <c r="M69" i="19" l="1"/>
  <c r="O84" i="19" s="1"/>
  <c r="O85" i="19" s="1"/>
  <c r="F17" i="12" l="1"/>
  <c r="D15" i="10" s="1"/>
  <c r="F121" i="2" l="1"/>
  <c r="M23" i="19" l="1"/>
  <c r="F10" i="12" l="1"/>
  <c r="D11" i="10" s="1"/>
  <c r="B18" i="12" l="1"/>
  <c r="G102" i="2" l="1"/>
  <c r="F128" i="2" l="1"/>
  <c r="F130" i="2" s="1"/>
  <c r="M37" i="19"/>
  <c r="D18" i="12" l="1"/>
  <c r="F18" i="12" s="1"/>
  <c r="B9" i="9" s="1"/>
  <c r="F12" i="12"/>
  <c r="D13" i="10" s="1"/>
  <c r="G155" i="2" l="1"/>
  <c r="F18" i="6" s="1"/>
  <c r="M5" i="19" l="1"/>
  <c r="O10" i="19" s="1"/>
  <c r="P23" i="19" l="1"/>
  <c r="O21" i="19"/>
  <c r="O5" i="19"/>
  <c r="B261" i="12"/>
  <c r="F259" i="12"/>
  <c r="F261" i="12" s="1"/>
  <c r="G26" i="2"/>
  <c r="G577" i="2" l="1"/>
  <c r="F29" i="6"/>
  <c r="F30" i="6" s="1"/>
  <c r="B20" i="9"/>
  <c r="B21" i="9" s="1"/>
  <c r="D10" i="10"/>
  <c r="D18" i="10" s="1"/>
</calcChain>
</file>

<file path=xl/sharedStrings.xml><?xml version="1.0" encoding="utf-8"?>
<sst xmlns="http://schemas.openxmlformats.org/spreadsheetml/2006/main" count="2701" uniqueCount="759">
  <si>
    <t>ท้องถิ่น</t>
  </si>
  <si>
    <t xml:space="preserve">       เงินสมทบกองทุนประกันสังคม</t>
  </si>
  <si>
    <t xml:space="preserve">       เบี้ยยังชีพผู้ป่วยเอดส์</t>
  </si>
  <si>
    <t xml:space="preserve">       สำรองจ่าย</t>
  </si>
  <si>
    <t xml:space="preserve">       รายจ่ายตามข้อผูกพัน</t>
  </si>
  <si>
    <t xml:space="preserve">        -ค่าบำรุงสันนิบาตเทศบาลแห่งประเทศไทย</t>
  </si>
  <si>
    <t xml:space="preserve">        -ค่าใช้จ่ายในการจัดจราจร</t>
  </si>
  <si>
    <t xml:space="preserve">        -เงินสมทบกองทุนระบบหลักประกันสุขภาพ</t>
  </si>
  <si>
    <t xml:space="preserve">       งบกลาง</t>
  </si>
  <si>
    <t xml:space="preserve">       บำเหน็จ/บำนาญ</t>
  </si>
  <si>
    <t xml:space="preserve">        -เงินสมทบกองทุนบำเหน็จบำนาญข้าราชการส่วนท้องถิ่น</t>
  </si>
  <si>
    <t xml:space="preserve">        -เงินบำเหน็จลูกจ้างประจำ</t>
  </si>
  <si>
    <t xml:space="preserve">                                      รวมแผนงานงบกลาง</t>
  </si>
  <si>
    <t xml:space="preserve">                                     รวมทุกแผนงาน</t>
  </si>
  <si>
    <t xml:space="preserve">                                      รวมงานงบกลาง</t>
  </si>
  <si>
    <t xml:space="preserve">             -โครงการค่ายเยาวชนรักษ์สิ่งแวดล้อม </t>
  </si>
  <si>
    <t>วัสดุวิทยาศาสตร์หรือการแพทย์</t>
  </si>
  <si>
    <t>งบ/หมวด/ประเภทรายจ่าย</t>
  </si>
  <si>
    <t>งานก่อสร้างโครงสร้างพื้นฐาน</t>
  </si>
  <si>
    <t>แผนงานอุตสาหกรรมและการโยธา</t>
  </si>
  <si>
    <t xml:space="preserve">                                 รวมงานก่อสร้างโครงสร้างพื้นฐาน</t>
  </si>
  <si>
    <t xml:space="preserve">                            รวมแผนงานอุตสาหกรรมและการโยธา</t>
  </si>
  <si>
    <t xml:space="preserve">งานกิจการประปา </t>
  </si>
  <si>
    <t xml:space="preserve">                                  รวมงานกิจการประปา</t>
  </si>
  <si>
    <t xml:space="preserve">                                     รวมแผนงานการพาณิชย์</t>
  </si>
  <si>
    <t>เห็นชอบ</t>
  </si>
  <si>
    <t>ประกาศ  ณ  วันที่</t>
  </si>
  <si>
    <t>(ลงนาม)</t>
  </si>
  <si>
    <t xml:space="preserve">            เงินเพิ่มต่างๆของลูกจ้างประจำ</t>
  </si>
  <si>
    <t>เงินอุดหนุนเอกชน</t>
  </si>
  <si>
    <t>เทศบาลตำบลพนางตุง</t>
  </si>
  <si>
    <t>บาท</t>
  </si>
  <si>
    <t>รวม</t>
  </si>
  <si>
    <t>2.2 รายจ่าย</t>
  </si>
  <si>
    <t>จ่ายจากงบประมาณ</t>
  </si>
  <si>
    <t>รวมจ่ายจากงบประมาณ</t>
  </si>
  <si>
    <t>บันทึกหลักการและเหตุผล</t>
  </si>
  <si>
    <t>ด้าน</t>
  </si>
  <si>
    <t>ด้านบริหารงานทั่วไป</t>
  </si>
  <si>
    <t>แผนงานสังคมสงเคราะห์</t>
  </si>
  <si>
    <t>งานสวัสดิการสังคมและสังคมสงเคราะห์</t>
  </si>
  <si>
    <t>แผนงานเคหะและชุมชน</t>
  </si>
  <si>
    <t>งานบริหารทั่วไปเกี่ยวกับเคหะและชุมชน</t>
  </si>
  <si>
    <t>งานกำจัดขยะมูลฝอยและสิ่งปฎิกูล</t>
  </si>
  <si>
    <t xml:space="preserve">                             รวมงานกำจัดขยะมูลฝอยและสิ่งปฎิกูล</t>
  </si>
  <si>
    <t xml:space="preserve">                                        รวมแผนงานเคหะและชุมชน</t>
  </si>
  <si>
    <t xml:space="preserve">    ภาษีป้าย</t>
  </si>
  <si>
    <t xml:space="preserve">    อากรรังนกอีแอ่น</t>
  </si>
  <si>
    <t>ที่คาดว่าจะได้รับ</t>
  </si>
  <si>
    <t xml:space="preserve">    ค่าธรรมเนียมเกี่ยวกับใบอนุญาตการขายสุรา</t>
  </si>
  <si>
    <t xml:space="preserve">    คำชี้แจง  ประมาณการไว้ตามจำนวนที่คาดว่าจะได้รับ</t>
  </si>
  <si>
    <t xml:space="preserve">    ค่าธรรมเนียมเกี่ยวกับใบอนุญาตการพนัน</t>
  </si>
  <si>
    <t xml:space="preserve">    ค่าธรรมเนียมเก็บและขนมูลฝอย</t>
  </si>
  <si>
    <t xml:space="preserve">    ค่าธรรมเนียมการแพทย์</t>
  </si>
  <si>
    <t xml:space="preserve">    ค่าธรรมเนียมจดทะเบียนพาณิชย์</t>
  </si>
  <si>
    <t xml:space="preserve">    ค่าธรรมเนียมอื่นๆ</t>
  </si>
  <si>
    <t xml:space="preserve"> -กองคลัง</t>
  </si>
  <si>
    <t xml:space="preserve"> -กองการศึกษา</t>
  </si>
  <si>
    <t xml:space="preserve"> -กองช่าง</t>
  </si>
  <si>
    <t xml:space="preserve"> -สำนักปลัด</t>
  </si>
  <si>
    <t>งบประมาณรายจ่ายทั่วไป จ่ายจากรายได้จัดเก็บเอง หมวดภาษีจัดสรรและหมวดเงินอุดหนุนทั่วไป</t>
  </si>
  <si>
    <t xml:space="preserve"> ให้นายกเทศมนตรีตำบลพนางตุง  ปฏิบัติการเบิกจ่ายเงินงบประมาณที่ได้รับอนุมัติให้เป็นไปตาม</t>
  </si>
  <si>
    <t xml:space="preserve">     ข้อ  6  </t>
  </si>
  <si>
    <t>วัสดุสำรวจ</t>
  </si>
  <si>
    <t xml:space="preserve">             -โครงการฝึกอบรมเพิ่มประสิทธิภาพการปฏิบัติงาน</t>
  </si>
  <si>
    <t xml:space="preserve">             และศึกษาดูงาน</t>
  </si>
  <si>
    <t xml:space="preserve">             -โครงการจัดทำแผนชุมชน/แผนพัฒนาท้องถิ่น  </t>
  </si>
  <si>
    <t xml:space="preserve">             -โครงการจัดทำแผนที่ภาษีและทะเบียนทรัพย์สิน</t>
  </si>
  <si>
    <t>งานไฟฟ้าถนน</t>
  </si>
  <si>
    <t>ค่าบริการโทรศัพท์</t>
  </si>
  <si>
    <t xml:space="preserve">  ภาษีและค่าธรรมเนียมรถยนต์</t>
  </si>
  <si>
    <t xml:space="preserve">  ภาษีมูลค่าเพิ่มตาม พ.ร.บ. กำหนดแผนฯ</t>
  </si>
  <si>
    <t xml:space="preserve">  ภาษีมูลค่าเพิ่มตาม พ.ร.บ.จัดสรรรายได้ฯ</t>
  </si>
  <si>
    <t xml:space="preserve">  ภาษีธุรกิจเฉพาะ</t>
  </si>
  <si>
    <t xml:space="preserve">  ภาษีสุรา</t>
  </si>
  <si>
    <t xml:space="preserve">  ภาษีสรรพสามิต</t>
  </si>
  <si>
    <t xml:space="preserve">  ค่าภาคหลวงและค่าธรรมเนียมตามกฎหมายว่าด้วยป่าไม้</t>
  </si>
  <si>
    <t xml:space="preserve">  ค่าภาคหลวงแร่</t>
  </si>
  <si>
    <t xml:space="preserve">  ค่าภาคหลวงปิโตรเลียม</t>
  </si>
  <si>
    <t xml:space="preserve">  ค่าธรรมเนียมจดทะเบียนสิทธิและนิติกรรมตามประมวลกฎหมายที่ดิน</t>
  </si>
  <si>
    <t xml:space="preserve">  ค่าธรรมเนียมและค่าใช้น้ำบาดาล</t>
  </si>
  <si>
    <t xml:space="preserve">                                                     รวมหมวดภาษีจัดสรร</t>
  </si>
  <si>
    <t xml:space="preserve">  เงินอุดหนุนทั่วไปสำหรับดำเนินการตามอำนาจหน้าที่และภารกิจถ่ายโอน</t>
  </si>
  <si>
    <t xml:space="preserve">                                                     รวมหมวดเงินอุดหนุนทั่วไป</t>
  </si>
  <si>
    <t xml:space="preserve">                                                     รวมทุกหมวด</t>
  </si>
  <si>
    <t>ค่าตอบแทนพนักงานจ้าง</t>
  </si>
  <si>
    <t xml:space="preserve">            ครุภัณฑ์สำนักงาน</t>
  </si>
  <si>
    <t xml:space="preserve">        -เงินทุนการศึกษา</t>
  </si>
  <si>
    <t>เงินอื่นๆ</t>
  </si>
  <si>
    <t>งบดำเนินงาน</t>
  </si>
  <si>
    <t>ค่าตอบแทน</t>
  </si>
  <si>
    <t>ครุภัณฑ์ไฟฟ้าและวิทยุ</t>
  </si>
  <si>
    <t>ครุภัณฑ์งานบ้านงานครัว</t>
  </si>
  <si>
    <t xml:space="preserve">       เงินเดือน (ฝ่ายประจำ)</t>
  </si>
  <si>
    <t xml:space="preserve">            เงินเดือนพนักงาน</t>
  </si>
  <si>
    <t xml:space="preserve">            เงินเพิ่มต่างๆของพนักงาน</t>
  </si>
  <si>
    <t xml:space="preserve">            เงินประจำตำแหน่ง</t>
  </si>
  <si>
    <t xml:space="preserve">            เงินค่าตอบแทนเลขานุการ/ที่ปรึกษา นายกเทศมนตรี</t>
  </si>
  <si>
    <t xml:space="preserve">            ค่าตอบแทนพนักงานจ้าง</t>
  </si>
  <si>
    <t xml:space="preserve">            ค่าก่อสร้างสิ่งสาธารณูปโภค</t>
  </si>
  <si>
    <t>แผนงานสร้างความเข้มแข็งของชุมชน</t>
  </si>
  <si>
    <t>งานส่งเสริมและสนับสนุนความเข้มแข็งชุมชน</t>
  </si>
  <si>
    <t>งบเงินอุดหนุน</t>
  </si>
  <si>
    <t>เงินอุดหนุนส่วนราชการ</t>
  </si>
  <si>
    <t>งบลงทุน</t>
  </si>
  <si>
    <t>ค่าครุภัณฑ์</t>
  </si>
  <si>
    <t>ครุภัณฑ์สำนักงาน</t>
  </si>
  <si>
    <t xml:space="preserve">            วัสดุก่อสร้าง</t>
  </si>
  <si>
    <t xml:space="preserve">            วัสดุยานพาหนะและขนส่ง</t>
  </si>
  <si>
    <t xml:space="preserve">            วัสดุเชื้อเพลิงและหล่อลื่น</t>
  </si>
  <si>
    <t xml:space="preserve">            วัสดุการเกษตร</t>
  </si>
  <si>
    <t xml:space="preserve">            วัสดุโฆษณาและเผยแพร่</t>
  </si>
  <si>
    <t xml:space="preserve">            วัสดุคอมพิวเตอร์</t>
  </si>
  <si>
    <t xml:space="preserve">            วัสดุอื่นๆ</t>
  </si>
  <si>
    <t xml:space="preserve">       ค่าสาธารณูปโภค</t>
  </si>
  <si>
    <t xml:space="preserve">            ค่าไฟฟ้า</t>
  </si>
  <si>
    <t xml:space="preserve">            ค่าน้ำประปา</t>
  </si>
  <si>
    <t xml:space="preserve">            ค่าบริการโทรศัพท์</t>
  </si>
  <si>
    <t xml:space="preserve">            ค่าบริการไปรษณีย์</t>
  </si>
  <si>
    <t xml:space="preserve">            ค่าบริการสื่อสารและโทรคมนาคม</t>
  </si>
  <si>
    <t xml:space="preserve">                                      รวมงบดำเนินงาน</t>
  </si>
  <si>
    <t xml:space="preserve">            วัสดุเครื่องแต่งกาย</t>
  </si>
  <si>
    <t xml:space="preserve">       ค่าครุภัณฑ์</t>
  </si>
  <si>
    <t xml:space="preserve">            ค่าบำรุงรักษาและปรับปรุงครุภัณฑ์</t>
  </si>
  <si>
    <t xml:space="preserve">       ค่าที่ดินและสิ่งก่อสร้าง</t>
  </si>
  <si>
    <t xml:space="preserve">       งบลงทุน</t>
  </si>
  <si>
    <t xml:space="preserve">            อาคารต่างๆ</t>
  </si>
  <si>
    <t xml:space="preserve">                                      รวมงานบริหารทั่วไป</t>
  </si>
  <si>
    <t xml:space="preserve">                                      รวมงบลงทุน</t>
  </si>
  <si>
    <t xml:space="preserve"> -</t>
  </si>
  <si>
    <t xml:space="preserve">            เงินช่วยเหลือค่ารักษาพยาบาล</t>
  </si>
  <si>
    <t xml:space="preserve">            วัสดุวิทยาศาสตร์หรือการแพทย์</t>
  </si>
  <si>
    <t xml:space="preserve">                                   รวมงานวางแผนสถิติและวิชาการ</t>
  </si>
  <si>
    <t xml:space="preserve">            ค่าจ้างลูกจ้างประจำ</t>
  </si>
  <si>
    <t>ส่วนที่ 1</t>
  </si>
  <si>
    <t>คำแถลงประกอบงบประมาณรายจ่าย</t>
  </si>
  <si>
    <t>ของ</t>
  </si>
  <si>
    <t>ทุนสำรองเงินสะสม</t>
  </si>
  <si>
    <t xml:space="preserve"> (1)</t>
  </si>
  <si>
    <t>หมวดค่าธรรมเนียม ค่าปรับ และใบอนุญาต</t>
  </si>
  <si>
    <t xml:space="preserve"> (2)</t>
  </si>
  <si>
    <t xml:space="preserve"> (3)</t>
  </si>
  <si>
    <t xml:space="preserve"> (4)</t>
  </si>
  <si>
    <t xml:space="preserve"> (5)</t>
  </si>
  <si>
    <t>2.1 รายรับ</t>
  </si>
  <si>
    <t>รายรับ</t>
  </si>
  <si>
    <t xml:space="preserve">             -โครงการท้องถิ่นไทยรวมใจภักดิ์รักษ์พื้นที่สีเขียว  </t>
  </si>
  <si>
    <t xml:space="preserve">             -โครงการฝึกอบรม อปพร.</t>
  </si>
  <si>
    <t xml:space="preserve">             -โครงการธนาคารขยะ</t>
  </si>
  <si>
    <t xml:space="preserve"> รายงานรายละเอียดประมาณการรายรับ</t>
  </si>
  <si>
    <t xml:space="preserve">    ภาษีโรงเรือนและที่ดิน</t>
  </si>
  <si>
    <t xml:space="preserve">    ภาษีบำรุงท้องที่</t>
  </si>
  <si>
    <t>เทศบัญญัติ</t>
  </si>
  <si>
    <t>แผนงาน</t>
  </si>
  <si>
    <t>ยอดรวม</t>
  </si>
  <si>
    <t>ด้านบริหารทั่วไป</t>
  </si>
  <si>
    <t xml:space="preserve">     แผนงานบริหารทั่วไป</t>
  </si>
  <si>
    <t xml:space="preserve">     แผนงานการรักษาความสงบภายใน</t>
  </si>
  <si>
    <t>ด้านบริการชุมชนและสังคม</t>
  </si>
  <si>
    <t xml:space="preserve">     แผนงานการศึกษา</t>
  </si>
  <si>
    <t xml:space="preserve">     แผนงานสาธารณสุข</t>
  </si>
  <si>
    <t xml:space="preserve">     แผนงานเคหะและชุมชน</t>
  </si>
  <si>
    <t xml:space="preserve">     แผนงานสร้างความเข้มแข็งของชุมชน</t>
  </si>
  <si>
    <t xml:space="preserve">     แผนงานการศาสนา  วัฒนธรรม และนันทนาการ</t>
  </si>
  <si>
    <t>ด้านการเศรษฐกิจ</t>
  </si>
  <si>
    <t xml:space="preserve">     แผนงานการเกษตร</t>
  </si>
  <si>
    <t>ด้านการดำเนินงานอื่น</t>
  </si>
  <si>
    <t xml:space="preserve">     งบกลาง</t>
  </si>
  <si>
    <t>งบประมาณรายจ่ายทั้งสิ้น</t>
  </si>
  <si>
    <t>งบ</t>
  </si>
  <si>
    <t>งบลงทุน (หมวดค่าครุภัณฑ์ ที่ดินและสิ่งก่อสร้าง)</t>
  </si>
  <si>
    <t>คำแถลงงบประมาณ</t>
  </si>
  <si>
    <t>1.  สถานะการคลัง</t>
  </si>
  <si>
    <t>เงินฝากธนาคารทั้งสิ้น</t>
  </si>
  <si>
    <t>เงินสะสม</t>
  </si>
  <si>
    <t>ส่วนที่ 2</t>
  </si>
  <si>
    <t>เรื่อง</t>
  </si>
  <si>
    <t>สารบัญ</t>
  </si>
  <si>
    <t>หน้า</t>
  </si>
  <si>
    <t>รายจ่าย</t>
  </si>
  <si>
    <t xml:space="preserve">             -โครงการจัดงานวันลอยกระทง  </t>
  </si>
  <si>
    <t>มีสถานะการเงินดังนี้</t>
  </si>
  <si>
    <t xml:space="preserve">             -โครงการจัดงานวันกตัญญู</t>
  </si>
  <si>
    <t xml:space="preserve">  ประกอบด้วย</t>
  </si>
  <si>
    <t>วัสดุยานพาหนะและขนส่ง</t>
  </si>
  <si>
    <t>วัสดุเชื้อเพลิงและหล่อลื่น</t>
  </si>
  <si>
    <t xml:space="preserve">          รวมงานบริหารทั่วไปเกี่ยวกับการรักษาความสงบภายใน</t>
  </si>
  <si>
    <t>วัสดุคอมพิวเตอร์</t>
  </si>
  <si>
    <t>วัสดุอื่นๆ</t>
  </si>
  <si>
    <t>งานบริหารทั่วไปเกี่ยวกับการรักษาความสงบภายใน</t>
  </si>
  <si>
    <t>แผนงานการศึกษา</t>
  </si>
  <si>
    <t>งานบริหารทั่วไปเกี่ยวกับการศึกษา</t>
  </si>
  <si>
    <t>รายงานประมาณการรายจ่าย</t>
  </si>
  <si>
    <t>อำเภอควนขนุน    จังหวัดพัทลุง</t>
  </si>
  <si>
    <t>รายจ่ายจริง</t>
  </si>
  <si>
    <t>ประมาณการ</t>
  </si>
  <si>
    <t>ยอดต่าง(%)</t>
  </si>
  <si>
    <t>รายงานรายละเอียดประมาณการรายรับงบประมาณรายจ่ายทั่วไป</t>
  </si>
  <si>
    <t>ประมาณการรายรับรวมทั้งสิ้น</t>
  </si>
  <si>
    <t>รายได้จัดเก็บเอง</t>
  </si>
  <si>
    <t>หมวดภาษีอากร</t>
  </si>
  <si>
    <t>หมวดค่าธรรมเนียม ค่าปรับและใบอนุญาต</t>
  </si>
  <si>
    <t>รายงานประมาณการรายรับ</t>
  </si>
  <si>
    <t xml:space="preserve">                                                            รวมหมวดภาษีอากร</t>
  </si>
  <si>
    <t>หมวดค่าธรรมเนียม  ค่าปรับและใบอนุญาต</t>
  </si>
  <si>
    <t xml:space="preserve">                               รวมหมวดค่าธรรมเนียม  ค่าปรับและใบอนุญาต</t>
  </si>
  <si>
    <t>หมวดรายได้จากทรัพย์สิน</t>
  </si>
  <si>
    <t xml:space="preserve">                                                 รวมหมวดรายได้จากทรัพย์สิน</t>
  </si>
  <si>
    <t>หมวดรายได้จากสาธารณูปโภคและการพาณิชย์</t>
  </si>
  <si>
    <t xml:space="preserve">                          รวมหมวดรายได้จากสาธารณูปโภคและการพาณิชย์</t>
  </si>
  <si>
    <t>หมวดรายได้เบ็ดเตล็ด</t>
  </si>
  <si>
    <t xml:space="preserve">                                                     รวมหมวดรายได้เบ็ดเตล็ด</t>
  </si>
  <si>
    <t>งานโรงพยาบาล</t>
  </si>
  <si>
    <t>2.3 รายละเอียดรายจ่ายบางรายการที่ต้องควบคุมตาม พระราชบัญญัติ ระเบียบบริหารงานบุคคล</t>
  </si>
  <si>
    <t>ส่วนท้องถิ่น พ.ศ.2542 มาตรา 35</t>
  </si>
  <si>
    <t>งบบุคลากร</t>
  </si>
  <si>
    <t>จำนวน</t>
  </si>
  <si>
    <t>อำเภอควนขนุน  จังหวัดพัทลุง</t>
  </si>
  <si>
    <t>งบกลาง</t>
  </si>
  <si>
    <t>เงินสมทบกองทุนประกันสังคม</t>
  </si>
  <si>
    <t>เบี้ยยังชีพผู้ป่วยเอดส์</t>
  </si>
  <si>
    <t>สำรองจ่าย</t>
  </si>
  <si>
    <t>รายจ่ายตามข้อผูกพัน</t>
  </si>
  <si>
    <t>บำเหน็จ/บำนาญ</t>
  </si>
  <si>
    <t>เงินบำเหน็จลูกจ้างประจำ</t>
  </si>
  <si>
    <t>เงินเดือนนายก/รองนายก</t>
  </si>
  <si>
    <t>เงินเดือนพนักงาน</t>
  </si>
  <si>
    <t>แผนงานบริหารงานทั่วไป</t>
  </si>
  <si>
    <t>แผนงานงบกลาง</t>
  </si>
  <si>
    <t>งานบริหารทั่วไป</t>
  </si>
  <si>
    <t xml:space="preserve">งบบุคลากร (หมวดเงินเดือน ค่าจ้างประจำ </t>
  </si>
  <si>
    <t xml:space="preserve">และค่าจ้างชั่วคราว) </t>
  </si>
  <si>
    <t xml:space="preserve">งบดำเนินงาน (หมวดค่าตอบแทนใช้สอยและวัสดุ </t>
  </si>
  <si>
    <t>และหมวดค่าสาธารณูปโภค)</t>
  </si>
  <si>
    <t xml:space="preserve">มีการจ่ายเงินสะสมเพื่อดำเนินการตามอำนาจหน้าที่   </t>
  </si>
  <si>
    <t>ประกอบด้วย</t>
  </si>
  <si>
    <t xml:space="preserve">บาท </t>
  </si>
  <si>
    <t xml:space="preserve">รายจ่ายจริง จำนวน      </t>
  </si>
  <si>
    <t xml:space="preserve">    ข้อ  1  </t>
  </si>
  <si>
    <t xml:space="preserve">    ข้อ  3  </t>
  </si>
  <si>
    <t xml:space="preserve">    ข้อ  4  </t>
  </si>
  <si>
    <t xml:space="preserve">     ข้อ  5  </t>
  </si>
  <si>
    <t>ค่าอาหารเสริม(นม)</t>
  </si>
  <si>
    <t>ค่าอาหารกลางวัน</t>
  </si>
  <si>
    <t>อุดหนุนกิจการที่เป็นประโยชน์</t>
  </si>
  <si>
    <t>ครุภัณฑ์เครื่องดับเพลิง</t>
  </si>
  <si>
    <t>ครุภัณฑ์คอมพิวเตอร์</t>
  </si>
  <si>
    <t>ครุภัณฑ์อื่น</t>
  </si>
  <si>
    <t>อาคารต่างๆ</t>
  </si>
  <si>
    <t>หมวดภาษีจัดสรร</t>
  </si>
  <si>
    <t xml:space="preserve">    ภาษีและค่าธรรมเนียมรถยนต์     </t>
  </si>
  <si>
    <t xml:space="preserve">    ภาษีมูลค่าเพิ่มตาม พ.ร.บ. กำหนดแผนฯ</t>
  </si>
  <si>
    <t xml:space="preserve">    ภาษีมูลค่าเพิ่มตาม พ.ร.บ.จัดสรรรายได้ฯ</t>
  </si>
  <si>
    <t xml:space="preserve">    ภาษีธุรกิจเฉพาะ</t>
  </si>
  <si>
    <t xml:space="preserve">    ภาษีสุรา</t>
  </si>
  <si>
    <t xml:space="preserve">    ภาษีสรรพสามิต</t>
  </si>
  <si>
    <t xml:space="preserve">    ค่าภาคหลวงและค่าธรรมเนียมตามกฎหมายว่าด้วยป่าไม้</t>
  </si>
  <si>
    <t xml:space="preserve">    ค่าภาคหลวงแร่</t>
  </si>
  <si>
    <t xml:space="preserve">    ค่าภาคหลวงปิโตรเลียม</t>
  </si>
  <si>
    <t xml:space="preserve">    ค่าธรรมเนียมและค่าใช้น้ำบาดาล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</si>
  <si>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</si>
  <si>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</si>
  <si>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งานวางแผนสถิติและวิชาการ</t>
  </si>
  <si>
    <t>งานบริหารงานคลัง</t>
  </si>
  <si>
    <t>ค่าจ้างลูกจ้างประจำ</t>
  </si>
  <si>
    <t>เงินเพิ่มต่างๆของลูกจ้างประจำ</t>
  </si>
  <si>
    <t xml:space="preserve">       งบดำเนินงาน </t>
  </si>
  <si>
    <t>งานวิชาการวางแผนและส่งเสริมการท่องเที่ยว</t>
  </si>
  <si>
    <t xml:space="preserve">            ครุภัณฑ์งานบ้านงานครัว</t>
  </si>
  <si>
    <t xml:space="preserve">            ครุภัณฑ์อื่น</t>
  </si>
  <si>
    <t xml:space="preserve">       ที่ดินและสิ่งก่อสร้าง</t>
  </si>
  <si>
    <t xml:space="preserve">       งบเงินอุดหนุน</t>
  </si>
  <si>
    <t>แผนงานสาธารณสุข</t>
  </si>
  <si>
    <t>งานบริหารทั่วไปเกี่ยวกับการสาธารณสุข</t>
  </si>
  <si>
    <t xml:space="preserve">                       รวมงานบริหารทั่วไปเกี่ยวกับการสาธารณสุข</t>
  </si>
  <si>
    <t xml:space="preserve">                                      รวมงานโรงพยาบาล</t>
  </si>
  <si>
    <t xml:space="preserve">                 รวมงานบริการสาธารณสุขและงานสาธารณสุขอื่น</t>
  </si>
  <si>
    <t xml:space="preserve">                                      รวมแผนงานสาธารณสุข</t>
  </si>
  <si>
    <t xml:space="preserve">            เงินอุดหนุนกิจการที่เป็นสาธารณประโยชน์</t>
  </si>
  <si>
    <t xml:space="preserve">                 รวมงานสวัสดิการสังคมและสังคมสงเคราะห์</t>
  </si>
  <si>
    <t xml:space="preserve">                                      รวมแผนงานสังคมสงเคราะห์</t>
  </si>
  <si>
    <t xml:space="preserve">            วัสดุสำรวจ</t>
  </si>
  <si>
    <t xml:space="preserve">                 รวมงานบริหารทั่วไปเกี่ยวกับเคหะและชุมชน</t>
  </si>
  <si>
    <t xml:space="preserve">                                      รวมงานไฟฟ้าถนน</t>
  </si>
  <si>
    <t xml:space="preserve">            รวมงานส่งเสริมและสนับสนุนความเข้มแข็งของชุมชน</t>
  </si>
  <si>
    <t xml:space="preserve">                             รวมแผนงานสร้างความเข้มแข็งชุมชน</t>
  </si>
  <si>
    <t xml:space="preserve">                                      รวมงานกีฬาและนันทนาการ</t>
  </si>
  <si>
    <t xml:space="preserve">                                   รวมงานศาสนาวัฒนธรรมท้องถิ่น</t>
  </si>
  <si>
    <t xml:space="preserve">                รวมงานวิชาการวางแผนและส่งเสริมการท่องเที่ยว</t>
  </si>
  <si>
    <t xml:space="preserve">                รวมแผนงานการศาสนาวัฒนธรรมและนันทนาการ</t>
  </si>
  <si>
    <t xml:space="preserve">                                      รวมงานส่งเสริมการเกษตร</t>
  </si>
  <si>
    <t xml:space="preserve">                                  รวมงานอนุรักษ์แหล่งน้ำและป่าไม้</t>
  </si>
  <si>
    <t xml:space="preserve">                                     รวมแผนงานการเกษตร</t>
  </si>
  <si>
    <t>งานงบกลาง</t>
  </si>
  <si>
    <t xml:space="preserve">     งบดำเนินงาน (หมวดค่าตอบแทน ใช้สอย </t>
  </si>
  <si>
    <t>และวัสดุ และหมวดค่าสาธารณูปโภค)</t>
  </si>
  <si>
    <t xml:space="preserve">     งบลงทุน (หมวดค่าครุภัณฑ์ ที่ดินและ</t>
  </si>
  <si>
    <t>สิ่งก่อสร้าง)</t>
  </si>
  <si>
    <t xml:space="preserve">       </t>
  </si>
  <si>
    <t>รายได้รัฐบาลเก็บแล้วจัดสรรให้องค์กรปกครอง</t>
  </si>
  <si>
    <t>รายได้รัฐบาลอุดหนุนให้องค์กรปกครองส่วน</t>
  </si>
  <si>
    <t xml:space="preserve">     แผนงานการศาสนา วัฒนธรรมและนันทนาการ</t>
  </si>
  <si>
    <t>งาน</t>
  </si>
  <si>
    <t xml:space="preserve">      งบกลาง</t>
  </si>
  <si>
    <t xml:space="preserve">      บำเหน็จ/บำนาญ</t>
  </si>
  <si>
    <t>รายจ่ายตามงานและงบรายจ่าย</t>
  </si>
  <si>
    <t xml:space="preserve">      เงินเดือน(ฝ่ายการเมือง)</t>
  </si>
  <si>
    <t xml:space="preserve">      เงินเดือน(ฝ่ายประจำ)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</si>
  <si>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</si>
  <si>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</si>
  <si>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</si>
  <si>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ค่าสาธารณูปโภค</t>
  </si>
  <si>
    <t xml:space="preserve">      ค่าครุภัณฑ์</t>
  </si>
  <si>
    <t xml:space="preserve">            เงินเพิ่มต่างๆของพนักงานจ้าง</t>
  </si>
  <si>
    <t xml:space="preserve">            เงินอื่นๆ</t>
  </si>
  <si>
    <t xml:space="preserve">                                      รวมงบบุคลากร</t>
  </si>
  <si>
    <t xml:space="preserve">       งบดำเนินงาน</t>
  </si>
  <si>
    <t xml:space="preserve">       ค่าตอบแทน</t>
  </si>
  <si>
    <t xml:space="preserve">            ค่าตอบแทนผู้ปฎิบัติราชการอันเป็นประโยชน์แก่ อปท.</t>
  </si>
  <si>
    <t xml:space="preserve">            ค่าเบี้ยประชุม</t>
  </si>
  <si>
    <t xml:space="preserve">            ค่าตอบแทนการปฎิบัติงานนอกเวลาราชการ</t>
  </si>
  <si>
    <t xml:space="preserve">            ค่าเช่าบ้าน</t>
  </si>
  <si>
    <t xml:space="preserve">            เงินช่วยเหลือการศึกษาบุตร</t>
  </si>
  <si>
    <t xml:space="preserve">       ค่าใช้สอย</t>
  </si>
  <si>
    <t xml:space="preserve">            รายจ่ายเพื่อให้ได้มาซึ่งบริการ</t>
  </si>
  <si>
    <t xml:space="preserve">            รายจ่ายเกี่ยวกับการรับรองและพิธีการ</t>
  </si>
  <si>
    <t xml:space="preserve">            รายจ่ายเกี่ยวเนื่องกับการปฎิบัติราชการที่ไม่เข้าลักษณะ</t>
  </si>
  <si>
    <t xml:space="preserve">            รายจ่ายหมวดอื่น</t>
  </si>
  <si>
    <t xml:space="preserve">            ค่าบำรุงรักษาและซ่อมแซม</t>
  </si>
  <si>
    <t xml:space="preserve">       ค่าวัสดุ</t>
  </si>
  <si>
    <t xml:space="preserve">            วัสดุสำนักงาน</t>
  </si>
  <si>
    <t xml:space="preserve">            วัสดุไฟฟ้าและวิทยุ</t>
  </si>
  <si>
    <t xml:space="preserve">            วัสดุงานบ้านงานครัว</t>
  </si>
  <si>
    <t>ค่าสาธารณูปโภค</t>
  </si>
  <si>
    <t>ค่าไฟฟ้า</t>
  </si>
  <si>
    <t xml:space="preserve">งบประมาณรายจ่าย </t>
  </si>
  <si>
    <t>ส่วนที่ 3</t>
  </si>
  <si>
    <t>เทศบัญญัติงบประมาณรายจ่าย</t>
  </si>
  <si>
    <t xml:space="preserve"> แผนงานการรักษาความสงบภายใน</t>
  </si>
  <si>
    <t xml:space="preserve"> แผนงานการศึกษา</t>
  </si>
  <si>
    <t xml:space="preserve"> แผนงานสาธารณสุข</t>
  </si>
  <si>
    <t xml:space="preserve"> แผนงานสังคมสงเคราะห์</t>
  </si>
  <si>
    <t xml:space="preserve"> แผนงานเคหะและชุมชน</t>
  </si>
  <si>
    <t xml:space="preserve"> แผนงานสร้างความเข้มแข็งของชุมชน</t>
  </si>
  <si>
    <t xml:space="preserve"> แผนงานการศาสนาวัฒนธรรมและนันทนาการ</t>
  </si>
  <si>
    <t xml:space="preserve"> แผนงานงบกลาง</t>
  </si>
  <si>
    <t xml:space="preserve"> รายจ่ายตามงานและงบรายจ่าย</t>
  </si>
  <si>
    <t>งบเงินอุดหนุน (หมวดเงินอุดหนุน)</t>
  </si>
  <si>
    <t xml:space="preserve">    ข้อ  2  </t>
  </si>
  <si>
    <t xml:space="preserve">             -โครงการจัดงานเทศกาลล่องเรือ แลนก ทะเลน้อย</t>
  </si>
  <si>
    <t xml:space="preserve">       งบบุคลากร</t>
  </si>
  <si>
    <t xml:space="preserve">       เงินเดือน (ฝ่ายการเมือง)</t>
  </si>
  <si>
    <t xml:space="preserve">            เงินเดือนนายก/รองนายก</t>
  </si>
  <si>
    <t>ปี 2557</t>
  </si>
  <si>
    <t xml:space="preserve">            เงินค่าตอบแทนประจำตำแหน่งนายก/รองนายก</t>
  </si>
  <si>
    <t xml:space="preserve">            เงินค่าตอบแทนพิเศษนายก/รองนายก</t>
  </si>
  <si>
    <t>ค่าเบี้ยประชุม</t>
  </si>
  <si>
    <t>ค่าเช่าบ้าน</t>
  </si>
  <si>
    <t>เงินช่วยเหลือการศึกษาบุตร</t>
  </si>
  <si>
    <t>ค่าใช้สอย</t>
  </si>
  <si>
    <t>รายจ่ายเพื่อให้ได้มาซึ่งบริการ</t>
  </si>
  <si>
    <t>บริหารงานทั่วไป</t>
  </si>
  <si>
    <t>การรักษาความสงบฯ</t>
  </si>
  <si>
    <t>การศึกษา</t>
  </si>
  <si>
    <t>สาธารณสุข</t>
  </si>
  <si>
    <t>เคหะและชุมชน</t>
  </si>
  <si>
    <t>สร้างความเข้มแข็งฯ</t>
  </si>
  <si>
    <t>การศาสนาฯ</t>
  </si>
  <si>
    <t>การเกษตร</t>
  </si>
  <si>
    <t>เงินค่าตอบแทนสมาชิกสภา</t>
  </si>
  <si>
    <t>เงินเพิ่มต่างๆของพนักงาน</t>
  </si>
  <si>
    <t>รายจ่ายเกี่ยวกับการรับรอง</t>
  </si>
  <si>
    <t>และพิธีการ</t>
  </si>
  <si>
    <t>วัสดุก่อสร้าง</t>
  </si>
  <si>
    <t>วัสดุเกษตร</t>
  </si>
  <si>
    <t>วัสดุโฆณาและเผยแพร่</t>
  </si>
  <si>
    <t>วัสดุเครื่องแต่งกาย</t>
  </si>
  <si>
    <t>ค่าบริการไปรษณ๊ย์</t>
  </si>
  <si>
    <t xml:space="preserve">    ค่าปรับการผิดสัญญา</t>
  </si>
  <si>
    <t xml:space="preserve">            เงินอุดหนุนส่วนราชการ</t>
  </si>
  <si>
    <t xml:space="preserve">                                      รวมงบเงินอุดหนุน</t>
  </si>
  <si>
    <t xml:space="preserve">                             รวมงานบริหารทั่วไปเกี่ยวกับการศึกษา</t>
  </si>
  <si>
    <t xml:space="preserve">            เงินอุดหนุนเอกชน</t>
  </si>
  <si>
    <t xml:space="preserve">                        รวมงานระดับก่อนวัยเรียนและประถมศึกษา</t>
  </si>
  <si>
    <t xml:space="preserve">                                            รวมงานระดับมัธยมศึกษา</t>
  </si>
  <si>
    <t xml:space="preserve">                                      รวมแผนงานการศึกษา</t>
  </si>
  <si>
    <t>วัสดุงานบ้านงานครัว</t>
  </si>
  <si>
    <t>งานระดับก่อนวัยเรียนและประถมศึกษา</t>
  </si>
  <si>
    <t>เงินอุดหนุน</t>
  </si>
  <si>
    <t>งานระดับมัธยมศึกษา</t>
  </si>
  <si>
    <t>งานบริการสาธารณสุขและงานสาธารณสุขอื่น</t>
  </si>
  <si>
    <t>ค่าบำรุงรักษาและซ่อมแซม</t>
  </si>
  <si>
    <t>ค่าวัสดุ</t>
  </si>
  <si>
    <t>วัสดุสำนักงาน</t>
  </si>
  <si>
    <t>วัสดุไฟฟ้าและวิทยุ</t>
  </si>
  <si>
    <t xml:space="preserve">                  รวมงานป้องกันภัยฝ่ายพลเรือนและระงับอัคคีภัย</t>
  </si>
  <si>
    <t xml:space="preserve">                           รวมแผนงานการรักษาความสงบภายใน</t>
  </si>
  <si>
    <t xml:space="preserve">            ค่าอาหารเสริม (นม)</t>
  </si>
  <si>
    <t xml:space="preserve">            ค่าอาหารกลางวันเด็กนักเรียน</t>
  </si>
  <si>
    <t xml:space="preserve">            วัสดุกีฬา</t>
  </si>
  <si>
    <t xml:space="preserve">            ครุภัณฑ์ไฟฟ้าและวิทยุ</t>
  </si>
  <si>
    <t>แผนงานการศาสนาวัฒนธรรมและนันทนาการ</t>
  </si>
  <si>
    <t xml:space="preserve">            ครุภัณฑ์คอมพิวเตอร์</t>
  </si>
  <si>
    <t xml:space="preserve">                                      รวมงานบริหารงานคลัง</t>
  </si>
  <si>
    <t xml:space="preserve">            ครุภัณฑ์เครื่องดับเพลิง</t>
  </si>
  <si>
    <t xml:space="preserve">                                      รวมแผนงานบริหารงานทั่วไป</t>
  </si>
  <si>
    <t>งานกีฬาและนันทนาการ</t>
  </si>
  <si>
    <t>งานศาสนาวัฒนธรรมท้องถิ่น</t>
  </si>
  <si>
    <t xml:space="preserve">             -อุดหนุนโรงเรียนสำหรับสนับสนุนอาหารกลางวัน</t>
  </si>
  <si>
    <t xml:space="preserve">             -โครงการเสริมสร้างพัฒนาการเด็กปฐมวัย</t>
  </si>
  <si>
    <t xml:space="preserve">             -โครงการงานวันเด็กแห่งชาติ</t>
  </si>
  <si>
    <t xml:space="preserve">             -อุดหนุนคณะกรรมการหมู่บ้าน หมู่ที่ 3</t>
  </si>
  <si>
    <t xml:space="preserve">             -โครงการป้องกันควบคุมโรคพิษสุนัขบ้า</t>
  </si>
  <si>
    <t xml:space="preserve">             -โครงการบริการการแพทย์ฉุกเฉิน    </t>
  </si>
  <si>
    <t xml:space="preserve">             -อุดหนุนศูนย์สาธารณสุขมูลฐานชุมชนประจำหมู่บ้าน    </t>
  </si>
  <si>
    <t xml:space="preserve">             -อุดหนุนเหล่ากาชาดจังหวัดพัทลุง </t>
  </si>
  <si>
    <t xml:space="preserve">    -เงินเพิ่มพิเศษสำหรับการสู้รบ</t>
  </si>
  <si>
    <t>รายงานรายละเอียดประมาณการรายจ่าย</t>
  </si>
  <si>
    <t>ส่วนท้องถิ่น</t>
  </si>
  <si>
    <t xml:space="preserve">     งบบุคลากร (หมวดเงินเดือน ค่าจ้างประจำ </t>
  </si>
  <si>
    <t>และค่าจ้างชั่วคราว)</t>
  </si>
  <si>
    <t xml:space="preserve">ส่วนที่  1       </t>
  </si>
  <si>
    <t xml:space="preserve">คำแถลงประกอบงบประมาณรายจ่าย </t>
  </si>
  <si>
    <t xml:space="preserve">      - แผนงานงบกลาง</t>
  </si>
  <si>
    <t xml:space="preserve">      - แผนงานบริหารงานทั่วไป</t>
  </si>
  <si>
    <t xml:space="preserve">      - แผนงานการรักษาความสงบภายใน</t>
  </si>
  <si>
    <t xml:space="preserve">      - แผนงานการศึกษา</t>
  </si>
  <si>
    <t xml:space="preserve">      - แผนงานสาธารณสุข</t>
  </si>
  <si>
    <t xml:space="preserve">      - แผนงานสังคมสงเคราะห์</t>
  </si>
  <si>
    <t xml:space="preserve">      - แผนงานเคหะและชุมชน</t>
  </si>
  <si>
    <t>และลูกจ้าง</t>
  </si>
  <si>
    <t>หรือเจ็บป่วย เพราะปฏิบัติงานในหน้าที่</t>
  </si>
  <si>
    <t>ตายในระหว่างเดินทางไปราชการ</t>
  </si>
  <si>
    <t>รวมเป็นเงินทั้งสิ้น</t>
  </si>
  <si>
    <t xml:space="preserve">             -อุดหนุนการไฟฟ้าส่วนภูมิภาค สาขาอำเภอควนขนุน  </t>
  </si>
  <si>
    <t xml:space="preserve">             -โครงการส่งนักกีฬาเข้าร่วมการแข่งขัน</t>
  </si>
  <si>
    <t xml:space="preserve">             -โครงการแข่งขันกีฬาต้านยาเสพติด</t>
  </si>
  <si>
    <t xml:space="preserve">             -อุดหนุนคณะกรรมการหมู่บ้าน  หมู่ที่ 1-13 </t>
  </si>
  <si>
    <t xml:space="preserve">             -โครงการจัดงานประเพณีชักพระ</t>
  </si>
  <si>
    <t xml:space="preserve">             -โครงการประเพณีวันเข้าพรรษา</t>
  </si>
  <si>
    <t xml:space="preserve">      ที่ดินและสิ่งก่อสร้าง</t>
  </si>
  <si>
    <t>รายละเอียดประกอบ</t>
  </si>
  <si>
    <t xml:space="preserve"> รายงานประมาณการรายจ่าย</t>
  </si>
  <si>
    <t xml:space="preserve"> แผนงานบริหารงานทั่วไป</t>
  </si>
  <si>
    <t>ค่าน้ำประปา</t>
  </si>
  <si>
    <t xml:space="preserve">      - แผนงานสร้างความเข้มแข็งของชุมชน</t>
  </si>
  <si>
    <t xml:space="preserve">      - แผนงานการศาสนาวัฒนธรรมและนันทนาการ</t>
  </si>
  <si>
    <t xml:space="preserve">      - แผนงานการเกษตร</t>
  </si>
  <si>
    <t xml:space="preserve">      - รายงานรายละเอียดประมาณการรายจ่าย</t>
  </si>
  <si>
    <t xml:space="preserve">      - รายงานประมาณการรายจ่าย</t>
  </si>
  <si>
    <t xml:space="preserve">      - รายงานรายละเอียดประมาณการรายรับ</t>
  </si>
  <si>
    <t xml:space="preserve">      - รายงานประมาณการรายรับ</t>
  </si>
  <si>
    <t xml:space="preserve">      - คำแถลงงบประมาณ</t>
  </si>
  <si>
    <t xml:space="preserve">      - บันทึกหลักการและเหตุผล</t>
  </si>
  <si>
    <t xml:space="preserve">      - รายจ่ายตามงานและงบรายจ่าย</t>
  </si>
  <si>
    <t xml:space="preserve">      - เทศบัญญัติงบประมาณรายจ่าย</t>
  </si>
  <si>
    <t>เงินประจำตำแหน่ง</t>
  </si>
  <si>
    <t xml:space="preserve">  ภาษีโรงเรือนและที่ดิน</t>
  </si>
  <si>
    <t xml:space="preserve">  ภาษีบำรุงท้องที่</t>
  </si>
  <si>
    <t xml:space="preserve">  ภาษีป้าย</t>
  </si>
  <si>
    <t xml:space="preserve">  อากรรังนกอีแอ่น</t>
  </si>
  <si>
    <t xml:space="preserve">  ค่าธรรมเนียมเกี่ยวกับใบอนุญาตการขายสุรา</t>
  </si>
  <si>
    <t xml:space="preserve">  ค่าธรรมเนียมเกี่ยวกับใบอนุญาตการพนัน</t>
  </si>
  <si>
    <t xml:space="preserve">  ค่าธรรมเนียมเก็บและขนมูลฝอย</t>
  </si>
  <si>
    <t xml:space="preserve">  ค่าธรรมเนียมปิด โปรย ติดตั้งแผ่นประกาศ หรือแผ่นปลิว เพื่อการโฆษณา</t>
  </si>
  <si>
    <t xml:space="preserve">  ค่าธรรมเนียมการแพทย์</t>
  </si>
  <si>
    <t xml:space="preserve">  ค่าธรรมเนียมจดทะเบียนพาณิชย์</t>
  </si>
  <si>
    <t xml:space="preserve">  ค่าธรรมเนียมอื่นๆ</t>
  </si>
  <si>
    <t xml:space="preserve">  ค่าปรับผู้กระทำความผิดกฎหมายจราจรทางบก</t>
  </si>
  <si>
    <t xml:space="preserve">  ค่าปรับการผิดสัญญา</t>
  </si>
  <si>
    <t xml:space="preserve">  ค่าปรับอื่นๆ</t>
  </si>
  <si>
    <t xml:space="preserve">  ค่าใบอนุญาตจำหน่ายสินค้าในที่หรือทางสาธารณะ</t>
  </si>
  <si>
    <t xml:space="preserve">  ค่าใบอนุญาตอื่นๆ</t>
  </si>
  <si>
    <t xml:space="preserve">  ค่าเช่าหรือบริการสถานที่</t>
  </si>
  <si>
    <t xml:space="preserve">  ดอกเบี้ย</t>
  </si>
  <si>
    <t xml:space="preserve">  รายได้จากสาธารณูปโภคและการพาณิชย์</t>
  </si>
  <si>
    <t xml:space="preserve">  เงินที่มีผู้อุทิศให้</t>
  </si>
  <si>
    <t xml:space="preserve">  ค่าขายแบบแปลน</t>
  </si>
  <si>
    <t xml:space="preserve">  ค่ารับรองสำเนาและถ่ายเอกสาร</t>
  </si>
  <si>
    <t xml:space="preserve">  รายได้เบ็ดเตล็ดอื่นๆ</t>
  </si>
  <si>
    <t>หมวดรายได้จากทุน</t>
  </si>
  <si>
    <t xml:space="preserve">  ค่าขายทอดตลาดทรัพย์สิน</t>
  </si>
  <si>
    <t xml:space="preserve">                                                     รวมหมวดรายได้จากทุน</t>
  </si>
  <si>
    <t>งานป้องกันภัยฝ่ายพลเรือนและระงับอัคคีภัย</t>
  </si>
  <si>
    <t>วัสดุกีฬา</t>
  </si>
  <si>
    <t>แผนงานการเกษตร</t>
  </si>
  <si>
    <t>งานอนุรักษ์แหล่งน้ำและป่าไม้</t>
  </si>
  <si>
    <t>งานส่งเสริมการเกษตร</t>
  </si>
  <si>
    <t xml:space="preserve">    ค่ารับรองสำเนาและถ่ายเอกสาร</t>
  </si>
  <si>
    <t xml:space="preserve">    รายได้เบ็ดเตล็ดอื่นๆ</t>
  </si>
  <si>
    <t xml:space="preserve">หมวดรายได้จากทุน </t>
  </si>
  <si>
    <t xml:space="preserve">    ค่าขายทอดตลาดทรัพย์สิน </t>
  </si>
  <si>
    <t>รายได้ที่รัฐบาลเก็บแล้วจัดสรรให้องค์กรปกครองส่วนท้องถิ่น</t>
  </si>
  <si>
    <t xml:space="preserve">    ค่าปรับอื่นๆ</t>
  </si>
  <si>
    <t xml:space="preserve">    ค่าใบอนุญาตจำหน่ายสินค้าในที่หรือทางสาธารณะ</t>
  </si>
  <si>
    <t xml:space="preserve">    ค่าใบอนุญาตอื่นๆ</t>
  </si>
  <si>
    <t xml:space="preserve">    ค่าเช่าหรือบริการสถานที่</t>
  </si>
  <si>
    <t xml:space="preserve">    ดอกเบี้ย</t>
  </si>
  <si>
    <t xml:space="preserve">    รายได้จากสาธารณูปโภคและการพาณิชย์</t>
  </si>
  <si>
    <t xml:space="preserve">    เงินที่มีผู้อุทิศให้</t>
  </si>
  <si>
    <t xml:space="preserve">    คำชี้แจง  ประมาณการไว้ตามจำนวนที่คาดว่าจะได้รับ   </t>
  </si>
  <si>
    <t xml:space="preserve">    ค่าขายแบบแปลน</t>
  </si>
  <si>
    <t>แผนงานการรักษาความสงบภายใน</t>
  </si>
  <si>
    <t xml:space="preserve">      เงินอุดหนุน</t>
  </si>
  <si>
    <t xml:space="preserve">     แผนงานงบกลาง</t>
  </si>
  <si>
    <t xml:space="preserve">     งบเงินอุดหนุน (หมวดเงินอุดหนุน)</t>
  </si>
  <si>
    <t>ท่านประธานสภาฯ และสมาชิกสภาเทศบาลตำบลพนางตุง</t>
  </si>
  <si>
    <t xml:space="preserve">             -โครงการป้องกันและลดอุบัติเหตุทางถนน</t>
  </si>
  <si>
    <t xml:space="preserve">             -ค่าใช้จ่ายในการพัฒนาผู้ดูแลเด็ก</t>
  </si>
  <si>
    <t>ปี 2558</t>
  </si>
  <si>
    <t xml:space="preserve"> บาท   แยกเป็น</t>
  </si>
  <si>
    <t>ผู้อยู่ในข่ายชำระภาษี</t>
  </si>
  <si>
    <t xml:space="preserve">    คำชี้แจง  ประมาณการไว้มากกว่าปีงบประมาณที่ผ่านมาตามจำนวน</t>
  </si>
  <si>
    <t>ว่าจะได้รับ</t>
  </si>
  <si>
    <t>โฆษณา</t>
  </si>
  <si>
    <t xml:space="preserve">    ค่าธรรมเนียมปิด โปรย ติดตั้งแผ่นประกาศ หรือแผ่นปลิวเพื่อการ</t>
  </si>
  <si>
    <t xml:space="preserve">    คำชี้แจง  ประมาณการไว้น้อยกว่าปีงบประมาณที่ผ่านมาตามจำนวน</t>
  </si>
  <si>
    <t xml:space="preserve">จากยอดเงินที่ฝากไว้กับธนาคาร </t>
  </si>
  <si>
    <t>ที่ดิน</t>
  </si>
  <si>
    <t xml:space="preserve">    ค่าธรรมเนียมจดทะเบียนสิทธิและนิติกรรมตามประมวลกฎหมาย</t>
  </si>
  <si>
    <t>ถ่ายโอนเลือกทำ</t>
  </si>
  <si>
    <t xml:space="preserve">    เงินอุดหนุนทั่วไปสำหรับดำเนินการตามอำนาจหน้าที่ และภารกิจ</t>
  </si>
  <si>
    <t>เงินประจำตำแหน่ง (พนักงาน)</t>
  </si>
  <si>
    <t>เงินเพิ่มอื่นๆที่จ่ายควบกับเงินเดือนพนักงาน</t>
  </si>
  <si>
    <t>เงินค่าจ้างประจำ</t>
  </si>
  <si>
    <t>เงินสวัสดิการเกี่ยวกับเบี้ยกันดารพนักงานและลูกจ้าง</t>
  </si>
  <si>
    <t>เงินสวัสดิการเกี่ยวกับการช่วยเหลือบุตรพนักงาน</t>
  </si>
  <si>
    <t>เงินสวัสดิการเกี่ยวกับการศึกษาบุตรพนักงานและลูกจ้าง</t>
  </si>
  <si>
    <t>เงินสวัสดิการเกี่ยวกับการรักษาพยาบาลพนักงาน</t>
  </si>
  <si>
    <t>เงินทำขวัญพนักงานและลูกจ้างซึ่งได้รับอันตราย</t>
  </si>
  <si>
    <t>เงินเกี่ยวกับศพพนักงานและลูกจ้างซึ่งถึงแก่ความ</t>
  </si>
  <si>
    <t>เงินช่วยเหลือค่าครองชีพผู้รับบำนาญของพนักงาน</t>
  </si>
  <si>
    <t>เงินสมทบกองทุนบำเหน็จบำนาญของข้าราชการ</t>
  </si>
  <si>
    <t>เงินสำรองสำหรับเงินเดือนและค่าจ้างที่กำหนดใหม่</t>
  </si>
  <si>
    <t>เงินเพิ่มการครองชีพชั่วคราว</t>
  </si>
  <si>
    <t>เงินประโยชน์ตอบแทนอื่นเป็นกรณีพิเศษ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</si>
  <si>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</si>
  <si>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</si>
  <si>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</si>
  <si>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</si>
  <si>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</si>
  <si>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</si>
  <si>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</si>
  <si>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</si>
  <si>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</si>
  <si>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</si>
  <si>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</si>
  <si>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</si>
  <si>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</si>
  <si>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</si>
  <si>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</si>
  <si>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</si>
  <si>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</si>
  <si>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</si>
  <si>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</si>
  <si>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</si>
  <si>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จำนวนที่คาดว่าจะได้รับ</t>
  </si>
  <si>
    <t xml:space="preserve">      - แผนงานอุตสาหกรรมและการโยธา</t>
  </si>
  <si>
    <t xml:space="preserve">      - แผนงานการพาณิชย์</t>
  </si>
  <si>
    <t>(ร่าง)</t>
  </si>
  <si>
    <t xml:space="preserve">ส่วนที่  2       </t>
  </si>
  <si>
    <t xml:space="preserve">             ค่าก่อสร้างสิ่งสาธารณูปโภค</t>
  </si>
  <si>
    <t xml:space="preserve">             -โครงการรังวัดพื้นที่สาธารณะประโยชน์แปลงทะเลน้อย</t>
  </si>
  <si>
    <t>งานเทศกิจ</t>
  </si>
  <si>
    <t xml:space="preserve">          รวมงานเทศกิจ</t>
  </si>
  <si>
    <t xml:space="preserve">             -ค่าใช้จ่ายในการบริหารสถานศึกษา (อาหารกลางวัน)</t>
  </si>
  <si>
    <t xml:space="preserve">            ครุภัณฑ์โฆษณาและเผยแพร่</t>
  </si>
  <si>
    <t xml:space="preserve">             -อุดหนุนโรงเรียนวัดไทรงาม (Day camp)</t>
  </si>
  <si>
    <t xml:space="preserve">             -โครงการรวมพลคนรักษ์เล เพื่อชุมชนสะอาด บ้านเรือน</t>
  </si>
  <si>
    <t xml:space="preserve">             น่าอยู่</t>
  </si>
  <si>
    <t xml:space="preserve">             -โครงการส่งเสริมอนุรักษ์ดนตรีไทย (กลองยาว)</t>
  </si>
  <si>
    <t xml:space="preserve">            ค่าบำรุงรักษาและปรับปรุงที่ดินและสิ่งก่อสร้าง</t>
  </si>
  <si>
    <t>รับจริง</t>
  </si>
  <si>
    <t xml:space="preserve">      ค่าที่ดินและสิ่งก่อสร้าง</t>
  </si>
  <si>
    <t>(นายพิชิต  ขันติพันธุ์)</t>
  </si>
  <si>
    <t>ขึ้นไว้โดยความเห็นชอบของสภาเทศบาลตำบลพนางตุง และผู้ว่าราชการจังหวัดพัทลุง ดังต่อไปนี้</t>
  </si>
  <si>
    <t>เงินสมทบ กบท.</t>
  </si>
  <si>
    <t>ครุภัณฑ์ยานพาหนะฯ</t>
  </si>
  <si>
    <t>ครุภัณฑ์โฆษณาและเผยแพร่</t>
  </si>
  <si>
    <t>เงินเดือน</t>
  </si>
  <si>
    <t xml:space="preserve"> (ฝ่ายการเมือง)</t>
  </si>
  <si>
    <t xml:space="preserve"> (ฝ่ายประจำ)</t>
  </si>
  <si>
    <t>ค่าที่ดินและ</t>
  </si>
  <si>
    <t>สิ่งก่อสร้าง</t>
  </si>
  <si>
    <t>รายรับจริงทั้งสิ้น</t>
  </si>
  <si>
    <t>ประกอบเทศบัญญัติงบประมาณรายจ่าย</t>
  </si>
  <si>
    <t xml:space="preserve">    -เงินเพิ่มสำหรับตำแหน่งที่มีเหตุพิเศษ ตำแหน่ง นิติกร </t>
  </si>
  <si>
    <t>(พ.ต.ก)</t>
  </si>
  <si>
    <t xml:space="preserve">    คำชี้แจง  ประมาณการไว้เท่ากับปีงบประมาณที่ผ่านมาตามจำนวน</t>
  </si>
  <si>
    <t xml:space="preserve">    คำชี้แจง  ประมาณการไว้เท่ากับปีงบประมาณที่ผ่านมาโดยคำนวณ</t>
  </si>
  <si>
    <t>ปี 2559</t>
  </si>
  <si>
    <t xml:space="preserve">            -ค่าต่อเติมอาคารศูนย์พัฒนาเด็กเล็กบ้านในยาง</t>
  </si>
  <si>
    <t xml:space="preserve">            -ค่าก่อสร้างที่พักผู้ปกครองเพื่อรอรับ-ส่งเด็ก พร้อม</t>
  </si>
  <si>
    <t xml:space="preserve">            ป้ายนิเทศ</t>
  </si>
  <si>
    <t xml:space="preserve">             -โครงการอาหารสะอาด รสชาติ อร่อย</t>
  </si>
  <si>
    <t xml:space="preserve">             -โครงการฝึกอบรมกลุ่มอาชีพ</t>
  </si>
  <si>
    <t xml:space="preserve">             -โครงการเดินพาน แลชุมชน คนเลน้อย</t>
  </si>
  <si>
    <t xml:space="preserve">             -โครงการอนุรักษ์พันธุกรรมพืช เฉลิมพระเกียรติ </t>
  </si>
  <si>
    <t>การรักษาความสงบ</t>
  </si>
  <si>
    <t>การศาสนา</t>
  </si>
  <si>
    <t>แผนงานการพาณิชย์</t>
  </si>
  <si>
    <t xml:space="preserve"> แผนงานการพาณิชย์</t>
  </si>
  <si>
    <t xml:space="preserve">    งบประมาณรายจ่ายทั่วไป</t>
  </si>
  <si>
    <t xml:space="preserve">            เงินค่าตอบแทนสมาชิกสภาเทศบาล</t>
  </si>
  <si>
    <t xml:space="preserve"> แผนงานอุตสาหกรรมและการโยธา</t>
  </si>
  <si>
    <t xml:space="preserve">             -ค่าใช้จ่ายในการเดินทางไปราชการ</t>
  </si>
  <si>
    <t xml:space="preserve">             -อุดหนุนโรงเรียนบ้านธรรมเถียร </t>
  </si>
  <si>
    <t>ในมาตรา 65 พระราชบัญญัติเทศบาล พ.ศ.2496 และแก้ไขเพิ่มเติม (ฉบับที่ 13) พ.ศ.2552 จึงตราเทศบัญญัติ</t>
  </si>
  <si>
    <t>ระเบียบกระทรวงมหาดไทย ว่าด้วยการรับเงิน การเบิกจ่ายเงิน การฝากเงิน การเก็บรักษาเงิน และการตรวจ</t>
  </si>
  <si>
    <t xml:space="preserve"> ให้นายกเทศมนตรีตำบลพนางตุง มีหน้าที่รักษาการให้เป็นไปตามเทศบัญญัตินี้</t>
  </si>
  <si>
    <t xml:space="preserve">            -ค่าติดตั้งกันสาดอาคารศูนย์อบรมเด็กก่อนเกณฑ์ฯ</t>
  </si>
  <si>
    <t xml:space="preserve"> หมวดภาษีอากร</t>
  </si>
  <si>
    <t xml:space="preserve"> หมวดค่าธรรมเนียม ค่าปรับ และใบอนุญาต</t>
  </si>
  <si>
    <t xml:space="preserve"> หมวดรายได้จากทรัพย์สิน</t>
  </si>
  <si>
    <t xml:space="preserve"> หมวดรายได้จากสาธารณูปโภค และการพาณิชย์</t>
  </si>
  <si>
    <t xml:space="preserve"> หมวดรายได้เบ็ดเตล็ด</t>
  </si>
  <si>
    <t xml:space="preserve"> หมวดรายได้จากทุน</t>
  </si>
  <si>
    <t xml:space="preserve"> หมวดภาษีจัดสรร</t>
  </si>
  <si>
    <t>ประจำปีงบประมาณ พ.ศ.2560</t>
  </si>
  <si>
    <t xml:space="preserve">    คำชี้แจง  ประมาณการไว้เท่ากับปีงบประมาณที่ผ่านมาตาม</t>
  </si>
  <si>
    <t>ปี 2560</t>
  </si>
  <si>
    <t>ประจำปีงบประมาณ พ.ศ. 2560</t>
  </si>
  <si>
    <t xml:space="preserve">             -อุดหนุนคณะกรรมการหมู่บ้าน </t>
  </si>
  <si>
    <t xml:space="preserve">             -อุดหนุนโรงเรียนบ้านท่าช้าง</t>
  </si>
  <si>
    <t xml:space="preserve">             -อุดหนุนวิสาหกิจชุมชมท่าช้างฟื้นฟูเศรษฐกิจ หมู่ที่ 5 </t>
  </si>
  <si>
    <t xml:space="preserve">             -อุดหนุนวิสาหกิจชุมชนเกษตรยั่งยืน หมู่ที่ 5</t>
  </si>
  <si>
    <t xml:space="preserve">    คำชี้แจง  ประมาณมากกว่าปีงบประมาณที่ผ่านมาตามจำนวนที่คาด</t>
  </si>
  <si>
    <t>ประมาณการ
ปี 2560</t>
  </si>
  <si>
    <t>เทศบัญญัติงบประมาณรายจ่าย ประจำปีงบประมาณ พ.ศ.2560</t>
  </si>
  <si>
    <t>เทศบัญญัติเรื่องงบประมาณรายจ่าย ประจำปีงบประมาณ พ.ศ.2560</t>
  </si>
  <si>
    <t xml:space="preserve">       เบี้ยยังชีพผู้สูงอายุ</t>
  </si>
  <si>
    <t xml:space="preserve">       เบี้ยยังชีพคนพิการ</t>
  </si>
  <si>
    <t xml:space="preserve">            ครุภัณฑ์ยานพาหนะและขนส่ง</t>
  </si>
  <si>
    <t xml:space="preserve">             -โครงการสนับสนุนค่าใช้จ่ายในการบริหารสถานศึกษา</t>
  </si>
  <si>
    <t xml:space="preserve">             -ค่าอาหารเสริม (นม)</t>
  </si>
  <si>
    <t xml:space="preserve">            -ค่าก่อสร้างเสาธงศูนย์พัฒนาเด็กเล็กบ้านในยาง</t>
  </si>
  <si>
    <t xml:space="preserve">             -อุดหนุนโรงเรียนบ้านธรรมเถียร ค่าอาหารกลางวัน</t>
  </si>
  <si>
    <t xml:space="preserve">             -อุดหนุนโรงเรียนบ้านท่าช้าง ค่าอาหารกลางวัน</t>
  </si>
  <si>
    <t xml:space="preserve">             -อุดหนุนโรงเรียนวัดไทรงาม ค่าอาหารกลางวัน</t>
  </si>
  <si>
    <t xml:space="preserve">             -อุดหนุนโรงเรียนบ้านชายคลอง ค่าอาหารกลางวัน</t>
  </si>
  <si>
    <t xml:space="preserve">             -อุดหนุนโรงเรียนบ้านควนพนางตุง ค่าอาหารกลางวัน</t>
  </si>
  <si>
    <t xml:space="preserve">             -โครงการอบรมเชิงปฏิบัติการผู้ประกอบการร้านอาหาร</t>
  </si>
  <si>
    <t xml:space="preserve">             -โครงการครอบครัวสัมพันธ์</t>
  </si>
  <si>
    <t xml:space="preserve">             -โครงการทอล์คโชว์ธรรมะ ปฏิบัติธรรมนำใจ</t>
  </si>
  <si>
    <t xml:space="preserve">             -โครงการปั่นสองล้อตามง้อแสงตะวัน</t>
  </si>
  <si>
    <t xml:space="preserve">            คำนวณ-เหมืองชลประทาน หมู่ที่ 6</t>
  </si>
  <si>
    <t xml:space="preserve">            -ค่าก่อสร้างถนนคอนกรีตเสริมเหล็ก สายบ้านนาย</t>
  </si>
  <si>
    <t xml:space="preserve">            -ค่าก่อสร้างถนนคอนกรีตเสริมเหล็ก สายบ้านนายอวบ-</t>
  </si>
  <si>
    <t xml:space="preserve">            บ้านนายวิเชียร หมู่ที่ 12</t>
  </si>
  <si>
    <t xml:space="preserve">            -ค่าก่อสร้างสะพานคนเดินสายศาลาอิ้ง-บ้านนายดิ้ม</t>
  </si>
  <si>
    <t xml:space="preserve">            หมู่ที่ 1</t>
  </si>
  <si>
    <t xml:space="preserve">             -โครงการจุลินทรีย์บำบัดน้ำเสีย</t>
  </si>
  <si>
    <t xml:space="preserve">            -โครงการขยายพันธุ์สัตว์น้ำจืดในแหล่งน้ำสาธารณะ</t>
  </si>
  <si>
    <t xml:space="preserve">            -โครงการพัฒนาศักยภาพการดำเนินงานของศูนย์ถ่าย</t>
  </si>
  <si>
    <t xml:space="preserve">            ทอดเทคโนโลยีทางการเกษตรประจำตำบลพนางตุง</t>
  </si>
  <si>
    <t>เบี้ยยังชีพผู้สูงอายุ</t>
  </si>
  <si>
    <t>เบี้ยยังชีพคนพิการ</t>
  </si>
  <si>
    <t>เงินอุดหนุนที่รัฐบาลให้ตามอำนาจหน้าที่และภารกิจถ่ายโอน</t>
  </si>
  <si>
    <t>รายจ่ายที่จ่ายจากเงินอุดหนุนที่รัฐบาลให้ตามอำนาจหน้าที่</t>
  </si>
  <si>
    <t>และภารกิจถ่ายโอน</t>
  </si>
  <si>
    <t xml:space="preserve">บัดนี้ ถึงเวลาที่นายกเทศมนตรีตำบลพนางตุง จะได้เสนอเทศบัญญัติงบประมาณรายจ่าย  </t>
  </si>
  <si>
    <t>ชี้แจงให้ท่านประธานสภา และสมาชิกทุกท่านได้ทราบถึงสถานะการคลัง ตลอดจนหลักการและแนวนโยบาย</t>
  </si>
  <si>
    <t>ประจำปี ต่อสภาเทศบาลตำบลพนางตุง อีกครั้งหนึ่ง ฉะนั้น ในโอกาสนี้ นายกเทศมนตรีตำบลพนางตุง จึงขอ</t>
  </si>
  <si>
    <t>เงินขององค์กรปกครองส่วนท้องถิ่น (ฉบับที่ 3) พ.ศ. 2558 และหนังสือสั่งการที่เกี่ยวข้อง</t>
  </si>
  <si>
    <t xml:space="preserve">        นายกเทศมนตรีตำบลพนางตุง</t>
  </si>
  <si>
    <t xml:space="preserve"> หมวดเงินอุดหนุนทั่วไปตามอำนาจหน้าที่และ</t>
  </si>
  <si>
    <t>ภารกิจถ่ายโอน</t>
  </si>
  <si>
    <t>ประจำปีงบประมาณ พ.ศ.2561</t>
  </si>
  <si>
    <t xml:space="preserve">    คำชี้แจง  ประมาณการเท่ากับปีงบประมาณที่ผ่านมาตามจำนวน</t>
  </si>
  <si>
    <t xml:space="preserve">    ค่าธรรมเนียมเกี่ยวกับการควบคุมอาคาร</t>
  </si>
  <si>
    <t xml:space="preserve">    ค่าปรับผู้กระทำผิดกฎหมายจราจรทางบก</t>
  </si>
  <si>
    <t xml:space="preserve">    ค่าปรับผู้กระทำผิดกฎหมายรักษาความสะอาดและความเป็น</t>
  </si>
  <si>
    <t>ระเบียบเรียบร้อยของบ้านเมือง</t>
  </si>
  <si>
    <t xml:space="preserve">    ค่าใบอนุญาตประกอบการค้าสำหรับกิจการที่เป็นอันตราย</t>
  </si>
  <si>
    <t>ต่อสุขภาพ</t>
  </si>
  <si>
    <t xml:space="preserve">    ค่าใบอนุญาตเกี่ยวกับการควบคุมอาคาร</t>
  </si>
  <si>
    <t>ปี 2561</t>
  </si>
  <si>
    <t xml:space="preserve">  ค่าธรรมเนียมเกี่ยวกับการควบคุมอาคาร</t>
  </si>
  <si>
    <t xml:space="preserve">  ค่าปรับผู้กระทำผิดกฎหมายรักษาความสะอาดและความเป็นระเบียบ</t>
  </si>
  <si>
    <t>เรียบร้อยของบ้านเมือง</t>
  </si>
  <si>
    <t xml:space="preserve">  ค่าใบอนุญาตประกอบการค้าสำหรับกิจการที่เป็นอันตรายต่อสุขภาพ</t>
  </si>
  <si>
    <t xml:space="preserve">  ค่าใบอนุญาตเกี่ยวกับการควบคุมอาคาร</t>
  </si>
  <si>
    <t>ประจำปีงบประมาณ พ.ศ. 2561</t>
  </si>
  <si>
    <t xml:space="preserve">            -ค่าก่อสร้างเสาธงศูนย์พัฒนาเด็กเล็กบ้านท่าช้าง</t>
  </si>
  <si>
    <t xml:space="preserve">             -โครงการสร้างภูมิคุ้มกันปัญหายาเสพติดในเยาวชน</t>
  </si>
  <si>
    <t>กลุ่มเสี่ยง</t>
  </si>
  <si>
    <t xml:space="preserve">            -โครงการจัดทำแนวเขตและอนุรักษ์พันธุ์สัตว์น้ำจืด</t>
  </si>
  <si>
    <t xml:space="preserve">             -อุดหนุนโรงเรียนพนางตุง</t>
  </si>
  <si>
    <t xml:space="preserve">            -ค่าก่อสร้างถนนคอนกรีตเสริมเหล็ก สายซอยหลังควน 6</t>
  </si>
  <si>
    <t xml:space="preserve">            -ค่าก่อสร้างถนนคอนกรีตเสริมเหล็ก สายบ้านครูแอ-</t>
  </si>
  <si>
    <t>บ้านนายหยบ หมู่ที่ 10</t>
  </si>
  <si>
    <t>หมู่ที่ 8</t>
  </si>
  <si>
    <t xml:space="preserve">            -ขยายไหล่ทางถนนสานท่าประดู่-บ้านอดีตผู้ใหญ่ลอย</t>
  </si>
  <si>
    <t>หมู่ที่ 4</t>
  </si>
  <si>
    <t xml:space="preserve">            -ค่าก่อสร้างถนนคอนกรีตเสริมเหล็ก สายซอยตาเงิน</t>
  </si>
  <si>
    <t xml:space="preserve">            -ค่าก่อสร้างถนนคอนกรีตเสริมเหล็ก สายบ้านนายวินัย</t>
  </si>
  <si>
    <t>หมู่ที่ 3</t>
  </si>
  <si>
    <t xml:space="preserve">            -บุกเบิกถนนสายคตเคียน หมู่ที่ 5</t>
  </si>
  <si>
    <t xml:space="preserve">             -ค่าใช้จ่ายในการเลือกตั้ง</t>
  </si>
  <si>
    <t xml:space="preserve">            -ค่าซื้อเครื่องดูดฝุ่น</t>
  </si>
  <si>
    <t xml:space="preserve">            -ค่าซื้อตู้เหล็ก</t>
  </si>
  <si>
    <t xml:space="preserve">            -ค่าซื้อโต๊ะ</t>
  </si>
  <si>
    <t xml:space="preserve">            -ค่าซื้อพัดลมติดฝาผนัง</t>
  </si>
  <si>
    <t xml:space="preserve">            -ค่าซื้อตู้เย็น</t>
  </si>
  <si>
    <t xml:space="preserve">             -ค่าซื้อเครื่องคอมพิวเตอร์</t>
  </si>
  <si>
    <t xml:space="preserve">                                      รวมค่าตอบแทน</t>
  </si>
  <si>
    <t xml:space="preserve">                                      รวมค่าใช้สอย</t>
  </si>
  <si>
    <t xml:space="preserve">                                      รวมค่าวัสดุ</t>
  </si>
  <si>
    <t xml:space="preserve">                                      รวมค่าสาธารณูปโภค</t>
  </si>
  <si>
    <t xml:space="preserve">                                      รวมค่าครุภัณฑ์</t>
  </si>
  <si>
    <t xml:space="preserve">                                      รวมค่าที่ดินและสิ่งก่อสร้าง</t>
  </si>
  <si>
    <t xml:space="preserve">             -ก่อสร้างระบบประปาหมู่ที่ 5 </t>
  </si>
  <si>
    <t xml:space="preserve">            -ค่าซื้อเครื่องปรับอากาศ</t>
  </si>
  <si>
    <t xml:space="preserve">            -ค่าซื้อชุดรับแขก</t>
  </si>
  <si>
    <t xml:space="preserve">            -ค่าซื้อโต๊ะประชุม</t>
  </si>
  <si>
    <t xml:space="preserve">                                      รวมเงินเดือน (ฝ่ายประจำ)</t>
  </si>
  <si>
    <t xml:space="preserve">                                      รวมเงินเดือน (ฝ่ายการเมือง)</t>
  </si>
  <si>
    <t xml:space="preserve">            -ค่าซื้อเครื่องพิมพ์</t>
  </si>
  <si>
    <t xml:space="preserve">          รวมค่าใช้สอย</t>
  </si>
  <si>
    <t xml:space="preserve">          รวมค่าวัสดุ</t>
  </si>
  <si>
    <t xml:space="preserve">          รวมค่าครุภัณฑ์</t>
  </si>
  <si>
    <t xml:space="preserve">                                      รวมที่ดินและสิ่งก่อสร้าง</t>
  </si>
  <si>
    <t xml:space="preserve">            -ค่าซื้อตู้วางแฟ้มชนิดเหล็ก</t>
  </si>
  <si>
    <t xml:space="preserve">            -ค่าซื้อพัดลมระบายอากาศ</t>
  </si>
  <si>
    <t xml:space="preserve">            -ค่าซื้อเครื่องเล่นดีวีดี</t>
  </si>
  <si>
    <t xml:space="preserve">                                      รวมเงินอุดหนุน</t>
  </si>
  <si>
    <t>งบประมาณรายจ่าย ประจำปีงบประมาณ พ.ศ.2561</t>
  </si>
  <si>
    <t>เทศบัญญัติ  นี้เรียกว่า เทศบัญญัติงบประมาณรายจ่าย ประจำปีงบประมาณ พ.ศ.2561</t>
  </si>
  <si>
    <t>เทศบัญญัติ  นี้ให้ใช้บังคับตั้งแต่ วันที่ 1 ตุลาคม  พ.ศ. 2560 เป็นต้นไป</t>
  </si>
  <si>
    <t>ประมาณการ
ปี 2561</t>
  </si>
  <si>
    <t>รายจ่ายจริง
ปี 2559</t>
  </si>
  <si>
    <t>รายรับจริง
ปี 2559</t>
  </si>
  <si>
    <t>เงินค่าตอบแทนประจำตำแหน่งนายก/</t>
  </si>
  <si>
    <t>รองนายก</t>
  </si>
  <si>
    <t>เงินเพิ่มต่างๆของพนักงานจ้าง</t>
  </si>
  <si>
    <t>เงินค่าตอบแทนพิเศษนายก/รองนายก</t>
  </si>
  <si>
    <t>นายกเทศมนตรี</t>
  </si>
  <si>
    <t>เงินค่าตอบแทนเลขานุการที่ปรึกษา</t>
  </si>
  <si>
    <t>ประโยชน์</t>
  </si>
  <si>
    <t>ค่าตอบแทนผู้ปฏิบัติราชการอันเป็น</t>
  </si>
  <si>
    <t>ราชการ</t>
  </si>
  <si>
    <t>ค่าตอบแทนการปฏิบัติงานนอกเวลา</t>
  </si>
  <si>
    <t>รายจ่ายเกี่ยวเนื่องกับการปฏิบัติราชการฯ</t>
  </si>
  <si>
    <t>ค่าบริการสื่อสารและโทรคมนาคม</t>
  </si>
  <si>
    <t>ค่าก่อสร้างสิ่งสาธารณูปโภค</t>
  </si>
  <si>
    <t>ค่าบำรุงรักษาและปรับปรุงครุภัณฑ์</t>
  </si>
  <si>
    <t>ค่าบำรุงรักษาและประปรุงที่ดินและ</t>
  </si>
  <si>
    <t>ความเข้มแข็ง</t>
  </si>
  <si>
    <t>ประกอบงบประมาณรายจ่ายประจำปีงบประมาณ พ.ศ.2561</t>
  </si>
  <si>
    <t>การดำเนินการในปีงบประมาณ  พ.ศ. 2561 ดังต่อไปนี้</t>
  </si>
  <si>
    <t xml:space="preserve">ที่ตั้งจ่ายจากเงินรายได้ ไม่รวมเงินอุดหนุนทุกประเภท </t>
  </si>
  <si>
    <t>โดยที่เป็นการสมควรตั้งงบประมาณรายจ่ายประจำปีงบประมาณ พ.ศ.2561 อาศัยอำนาจตามความ</t>
  </si>
  <si>
    <t>ในปีงบประมาณ พ.ศ.2560 ณ วันที่ 10 สิงหาคม  พ.ศ.2560  เทศบาลตำบลพนางตุง</t>
  </si>
  <si>
    <t>รายการที่ได้กันเงินไว้โดยยังไม่ได้ก่อหนี้ผูกพัน จำนวน 4 โครงการ</t>
  </si>
  <si>
    <t>2.  การบริหารงบประมาณในปีงบประมาณ พ.ศ.2560 ณ วันที่ 10 สิงหาคม พ.ศ.2560</t>
  </si>
  <si>
    <t>งบประมาณรายจ่ายประจำปีงบประมาณ พ.ศ. 2561</t>
  </si>
  <si>
    <t>งบประมาณรายจ่ายประจำปีงบประมาณ พ.ศ.2561 เป็นจำนวนรวมทั้งสิ้น 60,990,000 บาท</t>
  </si>
  <si>
    <t>เป็นจำนวนรวมทั้งสิ้น 60,990,000 บาท โดยแยกรายละเอียดตามแผนงานได้ดังนี้</t>
  </si>
  <si>
    <r>
      <t>หมายเหตุ</t>
    </r>
    <r>
      <rPr>
        <sz val="16"/>
        <rFont val="TH SarabunPSK"/>
        <family val="2"/>
      </rPr>
      <t xml:space="preserve">    คิดเป็นร้อยละ 24.97% ของเงินงบประมาณรายจ่ายประจำปี (60,990,000 บาท)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</si>
</sst>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#,##0_ ;\-#,##0\ "/>
  </numFmts>
  <fonts count="43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u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7"/>
      <color indexed="8"/>
      <name val="TH SarabunPSK"/>
      <family val="2"/>
    </font>
    <font>
      <b/>
      <sz val="14"/>
      <color indexed="8"/>
      <name val="TH SarabunPSK"/>
      <family val="2"/>
    </font>
    <font>
      <b/>
      <u/>
      <sz val="16"/>
      <name val="TH SarabunPSK"/>
      <family val="2"/>
    </font>
    <font>
      <b/>
      <sz val="18"/>
      <color indexed="8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b/>
      <sz val="18"/>
      <name val="TH SarabunPSK"/>
      <family val="2"/>
    </font>
    <font>
      <b/>
      <sz val="20"/>
      <color indexed="8"/>
      <name val="TH SarabunPSK"/>
      <family val="2"/>
    </font>
    <font>
      <b/>
      <sz val="36"/>
      <name val="TH SarabunPSK"/>
      <family val="2"/>
    </font>
    <font>
      <b/>
      <sz val="32"/>
      <name val="TH SarabunPSK"/>
      <family val="2"/>
    </font>
    <font>
      <b/>
      <sz val="30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u val="doubleAccounting"/>
      <sz val="12"/>
      <name val="TH SarabunPSK"/>
      <family val="2"/>
    </font>
    <font>
      <b/>
      <u val="double"/>
      <sz val="12"/>
      <name val="TH SarabunPSK"/>
      <family val="2"/>
    </font>
    <font>
      <b/>
      <u val="doubleAccounting"/>
      <sz val="12"/>
      <name val="TH SarabunPSK"/>
      <family val="2"/>
    </font>
    <font>
      <sz val="10"/>
      <name val="Arial"/>
      <family val="2"/>
    </font>
    <font>
      <sz val="15"/>
      <color indexed="8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u val="singleAccounting"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i/>
      <sz val="16"/>
      <color indexed="8"/>
      <name val="TH SarabunPSK"/>
      <family val="2"/>
    </font>
    <font>
      <b/>
      <i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i/>
      <sz val="16"/>
      <color rgb="FFFF0000"/>
      <name val="TH SarabunPSK"/>
      <family val="2"/>
    </font>
    <font>
      <u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44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1" xfId="0" applyFont="1" applyBorder="1"/>
    <xf numFmtId="0" fontId="7" fillId="0" borderId="0" xfId="0" applyFont="1"/>
    <xf numFmtId="0" fontId="5" fillId="0" borderId="2" xfId="0" applyFont="1" applyBorder="1"/>
    <xf numFmtId="0" fontId="5" fillId="0" borderId="0" xfId="0" applyFont="1"/>
    <xf numFmtId="187" fontId="5" fillId="0" borderId="2" xfId="1" applyNumberFormat="1" applyFont="1" applyBorder="1"/>
    <xf numFmtId="0" fontId="9" fillId="0" borderId="3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1" xfId="0" applyFont="1" applyBorder="1"/>
    <xf numFmtId="0" fontId="5" fillId="0" borderId="2" xfId="0" applyFont="1" applyBorder="1" applyAlignment="1">
      <alignment horizontal="left"/>
    </xf>
    <xf numFmtId="187" fontId="9" fillId="0" borderId="2" xfId="0" applyNumberFormat="1" applyFont="1" applyBorder="1"/>
    <xf numFmtId="187" fontId="5" fillId="0" borderId="2" xfId="0" applyNumberFormat="1" applyFont="1" applyBorder="1"/>
    <xf numFmtId="187" fontId="9" fillId="0" borderId="2" xfId="1" applyNumberFormat="1" applyFont="1" applyBorder="1"/>
    <xf numFmtId="3" fontId="9" fillId="0" borderId="2" xfId="0" applyNumberFormat="1" applyFont="1" applyBorder="1"/>
    <xf numFmtId="3" fontId="5" fillId="0" borderId="2" xfId="0" applyNumberFormat="1" applyFont="1" applyBorder="1"/>
    <xf numFmtId="0" fontId="5" fillId="0" borderId="2" xfId="0" applyFont="1" applyBorder="1" applyAlignment="1">
      <alignment horizontal="center"/>
    </xf>
    <xf numFmtId="187" fontId="5" fillId="0" borderId="2" xfId="1" applyNumberFormat="1" applyFont="1" applyBorder="1" applyAlignment="1">
      <alignment horizontal="center"/>
    </xf>
    <xf numFmtId="0" fontId="9" fillId="0" borderId="8" xfId="0" applyFont="1" applyBorder="1"/>
    <xf numFmtId="0" fontId="5" fillId="0" borderId="7" xfId="0" applyFont="1" applyBorder="1"/>
    <xf numFmtId="0" fontId="9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187" fontId="5" fillId="0" borderId="9" xfId="1" applyNumberFormat="1" applyFont="1" applyBorder="1"/>
    <xf numFmtId="187" fontId="5" fillId="0" borderId="9" xfId="0" applyNumberFormat="1" applyFont="1" applyBorder="1"/>
    <xf numFmtId="0" fontId="8" fillId="0" borderId="2" xfId="0" applyFont="1" applyBorder="1"/>
    <xf numFmtId="187" fontId="9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3" fontId="9" fillId="0" borderId="2" xfId="1" applyFont="1" applyBorder="1"/>
    <xf numFmtId="0" fontId="9" fillId="0" borderId="0" xfId="0" applyFont="1"/>
    <xf numFmtId="3" fontId="9" fillId="0" borderId="1" xfId="0" applyNumberFormat="1" applyFont="1" applyBorder="1"/>
    <xf numFmtId="43" fontId="5" fillId="0" borderId="2" xfId="1" applyFont="1" applyBorder="1"/>
    <xf numFmtId="3" fontId="5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3" fontId="5" fillId="0" borderId="2" xfId="1" applyNumberFormat="1" applyFont="1" applyBorder="1"/>
    <xf numFmtId="43" fontId="9" fillId="0" borderId="2" xfId="1" applyNumberFormat="1" applyFont="1" applyBorder="1"/>
    <xf numFmtId="43" fontId="9" fillId="0" borderId="2" xfId="0" applyNumberFormat="1" applyFont="1" applyBorder="1"/>
    <xf numFmtId="187" fontId="5" fillId="0" borderId="7" xfId="1" applyNumberFormat="1" applyFont="1" applyBorder="1"/>
    <xf numFmtId="0" fontId="9" fillId="0" borderId="0" xfId="0" applyFont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9" fontId="5" fillId="0" borderId="0" xfId="0" applyNumberFormat="1" applyFont="1"/>
    <xf numFmtId="0" fontId="5" fillId="0" borderId="0" xfId="0" applyFont="1" applyBorder="1"/>
    <xf numFmtId="0" fontId="5" fillId="0" borderId="0" xfId="0" applyFont="1" applyAlignment="1"/>
    <xf numFmtId="0" fontId="9" fillId="0" borderId="15" xfId="0" applyFont="1" applyBorder="1" applyAlignment="1">
      <alignment horizontal="right"/>
    </xf>
    <xf numFmtId="0" fontId="5" fillId="0" borderId="15" xfId="0" applyFont="1" applyBorder="1"/>
    <xf numFmtId="187" fontId="5" fillId="0" borderId="8" xfId="1" applyNumberFormat="1" applyFont="1" applyBorder="1"/>
    <xf numFmtId="187" fontId="5" fillId="0" borderId="9" xfId="1" applyNumberFormat="1" applyFont="1" applyBorder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43" fontId="5" fillId="0" borderId="2" xfId="1" applyFont="1" applyBorder="1" applyAlignment="1">
      <alignment horizontal="center"/>
    </xf>
    <xf numFmtId="43" fontId="5" fillId="0" borderId="2" xfId="0" applyNumberFormat="1" applyFont="1" applyBorder="1"/>
    <xf numFmtId="187" fontId="5" fillId="0" borderId="0" xfId="1" applyNumberFormat="1" applyFont="1"/>
    <xf numFmtId="0" fontId="9" fillId="0" borderId="6" xfId="0" applyFont="1" applyBorder="1"/>
    <xf numFmtId="0" fontId="9" fillId="0" borderId="3" xfId="0" applyFont="1" applyBorder="1" applyAlignment="1">
      <alignment horizontal="right" vertical="center"/>
    </xf>
    <xf numFmtId="0" fontId="9" fillId="0" borderId="5" xfId="0" applyFont="1" applyBorder="1" applyAlignment="1">
      <alignment horizontal="left"/>
    </xf>
    <xf numFmtId="187" fontId="5" fillId="0" borderId="3" xfId="1" applyNumberFormat="1" applyFont="1" applyBorder="1"/>
    <xf numFmtId="0" fontId="5" fillId="0" borderId="0" xfId="0" applyFont="1" applyAlignment="1">
      <alignment horizontal="center"/>
    </xf>
    <xf numFmtId="187" fontId="5" fillId="0" borderId="12" xfId="1" applyNumberFormat="1" applyFont="1" applyBorder="1"/>
    <xf numFmtId="187" fontId="5" fillId="0" borderId="11" xfId="0" applyNumberFormat="1" applyFont="1" applyBorder="1"/>
    <xf numFmtId="187" fontId="5" fillId="0" borderId="0" xfId="0" applyNumberFormat="1" applyFont="1" applyBorder="1"/>
    <xf numFmtId="0" fontId="5" fillId="0" borderId="12" xfId="0" applyFont="1" applyBorder="1"/>
    <xf numFmtId="187" fontId="5" fillId="0" borderId="12" xfId="1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87" fontId="5" fillId="0" borderId="16" xfId="1" applyNumberFormat="1" applyFont="1" applyBorder="1"/>
    <xf numFmtId="0" fontId="9" fillId="0" borderId="18" xfId="0" applyFont="1" applyBorder="1" applyAlignment="1"/>
    <xf numFmtId="0" fontId="5" fillId="0" borderId="18" xfId="0" applyFont="1" applyBorder="1" applyAlignment="1"/>
    <xf numFmtId="0" fontId="9" fillId="0" borderId="17" xfId="0" applyFont="1" applyBorder="1" applyAlignment="1">
      <alignment horizontal="right" vertical="center"/>
    </xf>
    <xf numFmtId="0" fontId="5" fillId="0" borderId="0" xfId="0" applyFont="1" applyBorder="1" applyAlignment="1"/>
    <xf numFmtId="0" fontId="9" fillId="0" borderId="0" xfId="0" applyFont="1" applyBorder="1" applyAlignment="1">
      <alignment horizontal="center"/>
    </xf>
    <xf numFmtId="187" fontId="5" fillId="0" borderId="12" xfId="0" applyNumberFormat="1" applyFont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3" fontId="5" fillId="0" borderId="0" xfId="1" applyFont="1"/>
    <xf numFmtId="43" fontId="5" fillId="0" borderId="0" xfId="1" applyNumberFormat="1" applyFont="1"/>
    <xf numFmtId="43" fontId="9" fillId="0" borderId="15" xfId="1" applyFont="1" applyBorder="1"/>
    <xf numFmtId="187" fontId="9" fillId="0" borderId="15" xfId="1" applyNumberFormat="1" applyFont="1" applyBorder="1"/>
    <xf numFmtId="187" fontId="9" fillId="0" borderId="5" xfId="1" applyNumberFormat="1" applyFont="1" applyBorder="1" applyAlignment="1">
      <alignment horizontal="center"/>
    </xf>
    <xf numFmtId="187" fontId="9" fillId="0" borderId="5" xfId="1" applyNumberFormat="1" applyFont="1" applyBorder="1"/>
    <xf numFmtId="187" fontId="9" fillId="0" borderId="5" xfId="0" applyNumberFormat="1" applyFont="1" applyBorder="1"/>
    <xf numFmtId="187" fontId="9" fillId="0" borderId="15" xfId="1" applyNumberFormat="1" applyFont="1" applyBorder="1" applyAlignment="1">
      <alignment horizontal="center"/>
    </xf>
    <xf numFmtId="187" fontId="9" fillId="0" borderId="15" xfId="0" applyNumberFormat="1" applyFont="1" applyBorder="1"/>
    <xf numFmtId="187" fontId="9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/>
    <xf numFmtId="0" fontId="9" fillId="0" borderId="15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5" fillId="0" borderId="15" xfId="0" applyFont="1" applyBorder="1" applyAlignment="1">
      <alignment horizontal="center"/>
    </xf>
    <xf numFmtId="187" fontId="5" fillId="0" borderId="15" xfId="1" applyNumberFormat="1" applyFont="1" applyBorder="1"/>
    <xf numFmtId="3" fontId="5" fillId="0" borderId="15" xfId="0" applyNumberFormat="1" applyFont="1" applyBorder="1"/>
    <xf numFmtId="0" fontId="9" fillId="0" borderId="15" xfId="0" applyFont="1" applyBorder="1"/>
    <xf numFmtId="0" fontId="5" fillId="0" borderId="15" xfId="0" applyFont="1" applyBorder="1" applyAlignment="1">
      <alignment horizontal="left"/>
    </xf>
    <xf numFmtId="187" fontId="5" fillId="0" borderId="15" xfId="0" applyNumberFormat="1" applyFont="1" applyBorder="1"/>
    <xf numFmtId="43" fontId="9" fillId="0" borderId="15" xfId="0" applyNumberFormat="1" applyFont="1" applyBorder="1"/>
    <xf numFmtId="0" fontId="16" fillId="0" borderId="0" xfId="0" applyFont="1" applyAlignment="1">
      <alignment horizontal="right"/>
    </xf>
    <xf numFmtId="0" fontId="16" fillId="0" borderId="0" xfId="0" applyFont="1" applyAlignment="1"/>
    <xf numFmtId="43" fontId="5" fillId="0" borderId="2" xfId="1" applyFont="1" applyBorder="1" applyAlignment="1">
      <alignment horizontal="right"/>
    </xf>
    <xf numFmtId="0" fontId="21" fillId="0" borderId="0" xfId="0" applyFont="1"/>
    <xf numFmtId="0" fontId="21" fillId="0" borderId="19" xfId="0" applyFont="1" applyBorder="1"/>
    <xf numFmtId="0" fontId="21" fillId="0" borderId="20" xfId="0" applyFont="1" applyBorder="1"/>
    <xf numFmtId="0" fontId="21" fillId="0" borderId="20" xfId="0" applyFont="1" applyBorder="1" applyAlignment="1">
      <alignment horizontal="right"/>
    </xf>
    <xf numFmtId="0" fontId="21" fillId="0" borderId="21" xfId="0" applyFont="1" applyBorder="1"/>
    <xf numFmtId="0" fontId="21" fillId="0" borderId="18" xfId="0" applyFont="1" applyBorder="1"/>
    <xf numFmtId="0" fontId="21" fillId="0" borderId="1" xfId="0" applyFont="1" applyBorder="1"/>
    <xf numFmtId="187" fontId="21" fillId="0" borderId="1" xfId="1" applyNumberFormat="1" applyFont="1" applyBorder="1"/>
    <xf numFmtId="0" fontId="21" fillId="0" borderId="15" xfId="0" applyFont="1" applyBorder="1"/>
    <xf numFmtId="0" fontId="21" fillId="0" borderId="2" xfId="0" applyFont="1" applyBorder="1"/>
    <xf numFmtId="187" fontId="21" fillId="0" borderId="2" xfId="1" applyNumberFormat="1" applyFont="1" applyBorder="1"/>
    <xf numFmtId="187" fontId="21" fillId="0" borderId="15" xfId="1" applyNumberFormat="1" applyFont="1" applyBorder="1"/>
    <xf numFmtId="0" fontId="21" fillId="0" borderId="7" xfId="0" applyFont="1" applyBorder="1"/>
    <xf numFmtId="187" fontId="21" fillId="0" borderId="7" xfId="1" applyNumberFormat="1" applyFont="1" applyBorder="1"/>
    <xf numFmtId="3" fontId="21" fillId="0" borderId="15" xfId="0" applyNumberFormat="1" applyFont="1" applyBorder="1"/>
    <xf numFmtId="0" fontId="22" fillId="0" borderId="2" xfId="0" applyFont="1" applyBorder="1"/>
    <xf numFmtId="0" fontId="23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6" fillId="0" borderId="0" xfId="0" applyFont="1"/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right"/>
    </xf>
    <xf numFmtId="187" fontId="9" fillId="0" borderId="0" xfId="0" applyNumberFormat="1" applyFont="1" applyBorder="1" applyAlignment="1">
      <alignment horizontal="center"/>
    </xf>
    <xf numFmtId="187" fontId="21" fillId="0" borderId="2" xfId="1" applyNumberFormat="1" applyFont="1" applyBorder="1" applyAlignment="1">
      <alignment horizontal="center"/>
    </xf>
    <xf numFmtId="0" fontId="21" fillId="0" borderId="12" xfId="0" applyFont="1" applyBorder="1"/>
    <xf numFmtId="187" fontId="21" fillId="0" borderId="2" xfId="0" applyNumberFormat="1" applyFont="1" applyBorder="1"/>
    <xf numFmtId="187" fontId="21" fillId="0" borderId="15" xfId="0" applyNumberFormat="1" applyFont="1" applyBorder="1"/>
    <xf numFmtId="187" fontId="21" fillId="0" borderId="1" xfId="0" applyNumberFormat="1" applyFont="1" applyBorder="1"/>
    <xf numFmtId="0" fontId="3" fillId="0" borderId="0" xfId="0" applyFont="1" applyFill="1"/>
    <xf numFmtId="0" fontId="4" fillId="0" borderId="0" xfId="0" applyFont="1" applyAlignment="1"/>
    <xf numFmtId="187" fontId="5" fillId="2" borderId="0" xfId="1" applyNumberFormat="1" applyFont="1" applyFill="1"/>
    <xf numFmtId="0" fontId="5" fillId="2" borderId="0" xfId="0" applyFont="1" applyFill="1"/>
    <xf numFmtId="187" fontId="5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/>
    <xf numFmtId="3" fontId="4" fillId="2" borderId="0" xfId="0" applyNumberFormat="1" applyFont="1" applyFill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Alignment="1"/>
    <xf numFmtId="0" fontId="21" fillId="0" borderId="12" xfId="0" applyFont="1" applyBorder="1" applyAlignment="1">
      <alignment horizontal="center"/>
    </xf>
    <xf numFmtId="187" fontId="5" fillId="0" borderId="15" xfId="1" applyNumberFormat="1" applyFont="1" applyBorder="1" applyAlignment="1">
      <alignment horizontal="center"/>
    </xf>
    <xf numFmtId="3" fontId="9" fillId="0" borderId="15" xfId="0" applyNumberFormat="1" applyFont="1" applyBorder="1"/>
    <xf numFmtId="187" fontId="4" fillId="0" borderId="2" xfId="1" applyNumberFormat="1" applyFont="1" applyBorder="1"/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187" fontId="9" fillId="0" borderId="2" xfId="1" applyNumberFormat="1" applyFont="1" applyBorder="1" applyAlignment="1">
      <alignment horizontal="center"/>
    </xf>
    <xf numFmtId="187" fontId="3" fillId="0" borderId="2" xfId="1" applyNumberFormat="1" applyFont="1" applyBorder="1"/>
    <xf numFmtId="10" fontId="5" fillId="0" borderId="2" xfId="0" applyNumberFormat="1" applyFont="1" applyBorder="1"/>
    <xf numFmtId="188" fontId="4" fillId="0" borderId="2" xfId="1" applyNumberFormat="1" applyFont="1" applyBorder="1"/>
    <xf numFmtId="43" fontId="5" fillId="0" borderId="2" xfId="0" applyNumberFormat="1" applyFont="1" applyBorder="1" applyAlignment="1">
      <alignment horizontal="center"/>
    </xf>
    <xf numFmtId="187" fontId="9" fillId="0" borderId="1" xfId="1" applyNumberFormat="1" applyFont="1" applyBorder="1"/>
    <xf numFmtId="187" fontId="9" fillId="0" borderId="1" xfId="0" applyNumberFormat="1" applyFont="1" applyBorder="1"/>
    <xf numFmtId="187" fontId="5" fillId="0" borderId="1" xfId="1" applyNumberFormat="1" applyFont="1" applyBorder="1"/>
    <xf numFmtId="3" fontId="5" fillId="0" borderId="1" xfId="0" applyNumberFormat="1" applyFont="1" applyBorder="1"/>
    <xf numFmtId="3" fontId="5" fillId="0" borderId="2" xfId="0" applyNumberFormat="1" applyFont="1" applyBorder="1" applyAlignment="1">
      <alignment horizontal="right"/>
    </xf>
    <xf numFmtId="10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87" fontId="5" fillId="0" borderId="1" xfId="1" applyNumberFormat="1" applyFont="1" applyBorder="1" applyAlignment="1">
      <alignment horizontal="center"/>
    </xf>
    <xf numFmtId="41" fontId="5" fillId="0" borderId="2" xfId="0" applyNumberFormat="1" applyFont="1" applyBorder="1"/>
    <xf numFmtId="3" fontId="9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187" fontId="5" fillId="0" borderId="2" xfId="1" applyNumberFormat="1" applyFont="1" applyBorder="1" applyAlignment="1"/>
    <xf numFmtId="0" fontId="5" fillId="0" borderId="2" xfId="0" applyFont="1" applyBorder="1" applyAlignment="1"/>
    <xf numFmtId="187" fontId="5" fillId="0" borderId="15" xfId="1" applyNumberFormat="1" applyFont="1" applyBorder="1" applyAlignment="1"/>
    <xf numFmtId="187" fontId="9" fillId="0" borderId="4" xfId="0" applyNumberFormat="1" applyFont="1" applyBorder="1" applyAlignment="1"/>
    <xf numFmtId="187" fontId="9" fillId="0" borderId="0" xfId="0" applyNumberFormat="1" applyFont="1" applyBorder="1"/>
    <xf numFmtId="187" fontId="9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1" applyNumberFormat="1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7" fillId="0" borderId="18" xfId="0" applyFont="1" applyBorder="1"/>
    <xf numFmtId="0" fontId="7" fillId="0" borderId="23" xfId="0" applyFont="1" applyBorder="1"/>
    <xf numFmtId="3" fontId="21" fillId="0" borderId="2" xfId="0" applyNumberFormat="1" applyFont="1" applyBorder="1"/>
    <xf numFmtId="3" fontId="21" fillId="0" borderId="2" xfId="0" applyNumberFormat="1" applyFont="1" applyBorder="1" applyAlignment="1">
      <alignment horizontal="center"/>
    </xf>
    <xf numFmtId="3" fontId="21" fillId="0" borderId="2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187" fontId="21" fillId="0" borderId="2" xfId="1" applyNumberFormat="1" applyFont="1" applyBorder="1" applyAlignment="1">
      <alignment horizontal="right"/>
    </xf>
    <xf numFmtId="187" fontId="21" fillId="0" borderId="2" xfId="0" applyNumberFormat="1" applyFont="1" applyBorder="1" applyAlignment="1">
      <alignment horizontal="center"/>
    </xf>
    <xf numFmtId="3" fontId="21" fillId="0" borderId="7" xfId="0" applyNumberFormat="1" applyFont="1" applyBorder="1"/>
    <xf numFmtId="0" fontId="21" fillId="0" borderId="3" xfId="0" applyFont="1" applyBorder="1" applyAlignment="1">
      <alignment horizontal="center"/>
    </xf>
    <xf numFmtId="187" fontId="21" fillId="0" borderId="7" xfId="1" applyNumberFormat="1" applyFont="1" applyBorder="1" applyAlignment="1">
      <alignment horizontal="center"/>
    </xf>
    <xf numFmtId="187" fontId="21" fillId="0" borderId="5" xfId="0" applyNumberFormat="1" applyFont="1" applyBorder="1"/>
    <xf numFmtId="0" fontId="21" fillId="0" borderId="17" xfId="0" applyFont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187" fontId="21" fillId="0" borderId="0" xfId="0" applyNumberFormat="1" applyFont="1"/>
    <xf numFmtId="187" fontId="25" fillId="0" borderId="0" xfId="0" applyNumberFormat="1" applyFont="1"/>
    <xf numFmtId="0" fontId="26" fillId="0" borderId="0" xfId="0" applyFont="1" applyAlignment="1">
      <alignment horizontal="center"/>
    </xf>
    <xf numFmtId="187" fontId="26" fillId="0" borderId="0" xfId="0" applyNumberFormat="1" applyFont="1" applyAlignment="1">
      <alignment horizontal="center"/>
    </xf>
    <xf numFmtId="187" fontId="21" fillId="0" borderId="7" xfId="1" applyNumberFormat="1" applyFont="1" applyBorder="1" applyAlignment="1">
      <alignment horizontal="right"/>
    </xf>
    <xf numFmtId="187" fontId="27" fillId="0" borderId="18" xfId="0" applyNumberFormat="1" applyFont="1" applyBorder="1" applyAlignment="1">
      <alignment horizontal="center"/>
    </xf>
    <xf numFmtId="43" fontId="9" fillId="0" borderId="15" xfId="1" applyNumberFormat="1" applyFont="1" applyBorder="1"/>
    <xf numFmtId="43" fontId="3" fillId="2" borderId="0" xfId="0" applyNumberFormat="1" applyFont="1" applyFill="1"/>
    <xf numFmtId="187" fontId="5" fillId="0" borderId="15" xfId="0" applyNumberFormat="1" applyFont="1" applyBorder="1" applyAlignment="1">
      <alignment horizontal="center"/>
    </xf>
    <xf numFmtId="187" fontId="5" fillId="0" borderId="2" xfId="1" applyNumberFormat="1" applyFont="1" applyBorder="1" applyAlignment="1">
      <alignment horizontal="right"/>
    </xf>
    <xf numFmtId="43" fontId="9" fillId="0" borderId="1" xfId="1" applyFont="1" applyBorder="1"/>
    <xf numFmtId="187" fontId="5" fillId="2" borderId="0" xfId="1" applyNumberFormat="1" applyFont="1" applyFill="1" applyBorder="1"/>
    <xf numFmtId="187" fontId="9" fillId="2" borderId="0" xfId="0" applyNumberFormat="1" applyFont="1" applyFill="1"/>
    <xf numFmtId="49" fontId="3" fillId="0" borderId="0" xfId="0" applyNumberFormat="1" applyFont="1" applyAlignment="1">
      <alignment horizontal="center"/>
    </xf>
    <xf numFmtId="10" fontId="5" fillId="0" borderId="2" xfId="2" applyNumberFormat="1" applyFont="1" applyBorder="1"/>
    <xf numFmtId="10" fontId="9" fillId="0" borderId="2" xfId="0" applyNumberFormat="1" applyFont="1" applyBorder="1"/>
    <xf numFmtId="10" fontId="9" fillId="0" borderId="15" xfId="0" applyNumberFormat="1" applyFont="1" applyBorder="1"/>
    <xf numFmtId="0" fontId="21" fillId="0" borderId="0" xfId="0" applyFont="1" applyBorder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87" fontId="3" fillId="0" borderId="2" xfId="1" applyNumberFormat="1" applyFont="1" applyBorder="1" applyAlignment="1">
      <alignment horizontal="center"/>
    </xf>
    <xf numFmtId="187" fontId="21" fillId="0" borderId="0" xfId="1" applyNumberFormat="1" applyFont="1"/>
    <xf numFmtId="187" fontId="22" fillId="0" borderId="2" xfId="1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43" fontId="5" fillId="0" borderId="7" xfId="1" applyFont="1" applyBorder="1"/>
    <xf numFmtId="43" fontId="9" fillId="0" borderId="1" xfId="0" applyNumberFormat="1" applyFont="1" applyBorder="1"/>
    <xf numFmtId="0" fontId="5" fillId="0" borderId="1" xfId="0" applyFont="1" applyBorder="1" applyAlignment="1">
      <alignment horizontal="left"/>
    </xf>
    <xf numFmtId="187" fontId="5" fillId="0" borderId="1" xfId="0" applyNumberFormat="1" applyFont="1" applyBorder="1"/>
    <xf numFmtId="0" fontId="29" fillId="0" borderId="7" xfId="0" applyFont="1" applyBorder="1"/>
    <xf numFmtId="0" fontId="9" fillId="0" borderId="0" xfId="0" applyFont="1" applyAlignment="1">
      <alignment horizontal="center"/>
    </xf>
    <xf numFmtId="43" fontId="5" fillId="0" borderId="1" xfId="1" applyNumberFormat="1" applyFont="1" applyBorder="1"/>
    <xf numFmtId="187" fontId="9" fillId="0" borderId="1" xfId="0" applyNumberFormat="1" applyFont="1" applyBorder="1" applyAlignment="1">
      <alignment horizontal="center"/>
    </xf>
    <xf numFmtId="187" fontId="5" fillId="0" borderId="1" xfId="0" applyNumberFormat="1" applyFont="1" applyBorder="1" applyAlignment="1">
      <alignment horizontal="center"/>
    </xf>
    <xf numFmtId="0" fontId="30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1" fillId="0" borderId="0" xfId="0" applyFont="1"/>
    <xf numFmtId="3" fontId="4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1" fillId="2" borderId="0" xfId="0" applyFont="1" applyFill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31" fillId="2" borderId="0" xfId="0" applyFont="1" applyFill="1" applyAlignment="1">
      <alignment horizontal="right"/>
    </xf>
    <xf numFmtId="4" fontId="5" fillId="0" borderId="2" xfId="0" applyNumberFormat="1" applyFont="1" applyBorder="1" applyAlignment="1">
      <alignment horizontal="right"/>
    </xf>
    <xf numFmtId="187" fontId="32" fillId="0" borderId="0" xfId="1" applyNumberFormat="1" applyFont="1"/>
    <xf numFmtId="187" fontId="33" fillId="0" borderId="0" xfId="0" applyNumberFormat="1" applyFont="1"/>
    <xf numFmtId="187" fontId="33" fillId="0" borderId="0" xfId="1" applyNumberFormat="1" applyFont="1"/>
    <xf numFmtId="187" fontId="32" fillId="0" borderId="0" xfId="0" applyNumberFormat="1" applyFont="1"/>
    <xf numFmtId="43" fontId="5" fillId="0" borderId="2" xfId="1" applyNumberFormat="1" applyFont="1" applyBorder="1" applyAlignment="1">
      <alignment horizontal="center"/>
    </xf>
    <xf numFmtId="0" fontId="34" fillId="0" borderId="0" xfId="0" applyFont="1"/>
    <xf numFmtId="187" fontId="36" fillId="0" borderId="2" xfId="1" applyNumberFormat="1" applyFont="1" applyBorder="1"/>
    <xf numFmtId="187" fontId="35" fillId="0" borderId="2" xfId="1" applyNumberFormat="1" applyFont="1" applyBorder="1"/>
    <xf numFmtId="187" fontId="36" fillId="0" borderId="2" xfId="0" applyNumberFormat="1" applyFont="1" applyBorder="1" applyAlignment="1">
      <alignment horizontal="center"/>
    </xf>
    <xf numFmtId="187" fontId="35" fillId="0" borderId="2" xfId="0" applyNumberFormat="1" applyFont="1" applyBorder="1"/>
    <xf numFmtId="187" fontId="36" fillId="0" borderId="1" xfId="1" applyNumberFormat="1" applyFont="1" applyBorder="1"/>
    <xf numFmtId="0" fontId="36" fillId="0" borderId="2" xfId="0" applyFont="1" applyBorder="1"/>
    <xf numFmtId="187" fontId="36" fillId="0" borderId="15" xfId="0" applyNumberFormat="1" applyFont="1" applyBorder="1"/>
    <xf numFmtId="187" fontId="35" fillId="0" borderId="2" xfId="0" applyNumberFormat="1" applyFont="1" applyBorder="1" applyAlignment="1">
      <alignment horizontal="center"/>
    </xf>
    <xf numFmtId="187" fontId="36" fillId="0" borderId="2" xfId="0" applyNumberFormat="1" applyFont="1" applyBorder="1"/>
    <xf numFmtId="187" fontId="35" fillId="0" borderId="15" xfId="0" applyNumberFormat="1" applyFont="1" applyBorder="1"/>
    <xf numFmtId="187" fontId="35" fillId="0" borderId="15" xfId="0" applyNumberFormat="1" applyFont="1" applyBorder="1" applyAlignment="1">
      <alignment horizontal="center"/>
    </xf>
    <xf numFmtId="187" fontId="35" fillId="0" borderId="1" xfId="0" applyNumberFormat="1" applyFont="1" applyBorder="1"/>
    <xf numFmtId="187" fontId="36" fillId="0" borderId="1" xfId="0" applyNumberFormat="1" applyFont="1" applyBorder="1"/>
    <xf numFmtId="0" fontId="36" fillId="0" borderId="0" xfId="0" applyFont="1"/>
    <xf numFmtId="43" fontId="9" fillId="0" borderId="2" xfId="0" applyNumberFormat="1" applyFont="1" applyBorder="1" applyAlignment="1">
      <alignment horizontal="center"/>
    </xf>
    <xf numFmtId="0" fontId="37" fillId="0" borderId="2" xfId="0" applyFont="1" applyBorder="1"/>
    <xf numFmtId="187" fontId="38" fillId="0" borderId="2" xfId="0" applyNumberFormat="1" applyFont="1" applyBorder="1"/>
    <xf numFmtId="43" fontId="37" fillId="0" borderId="2" xfId="0" applyNumberFormat="1" applyFont="1" applyBorder="1"/>
    <xf numFmtId="43" fontId="5" fillId="0" borderId="0" xfId="1" applyFont="1" applyAlignment="1">
      <alignment horizontal="center"/>
    </xf>
    <xf numFmtId="187" fontId="5" fillId="0" borderId="7" xfId="1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87" fontId="3" fillId="0" borderId="2" xfId="0" applyNumberFormat="1" applyFont="1" applyBorder="1" applyAlignment="1">
      <alignment horizontal="center"/>
    </xf>
    <xf numFmtId="187" fontId="3" fillId="0" borderId="15" xfId="1" applyNumberFormat="1" applyFont="1" applyBorder="1"/>
    <xf numFmtId="187" fontId="4" fillId="0" borderId="2" xfId="0" applyNumberFormat="1" applyFont="1" applyBorder="1"/>
    <xf numFmtId="3" fontId="3" fillId="0" borderId="2" xfId="0" applyNumberFormat="1" applyFont="1" applyBorder="1" applyAlignment="1">
      <alignment horizontal="right"/>
    </xf>
    <xf numFmtId="0" fontId="7" fillId="0" borderId="0" xfId="0" applyFont="1" applyBorder="1"/>
    <xf numFmtId="187" fontId="3" fillId="0" borderId="1" xfId="1" applyNumberFormat="1" applyFont="1" applyBorder="1"/>
    <xf numFmtId="0" fontId="3" fillId="0" borderId="2" xfId="0" applyFont="1" applyBorder="1" applyAlignment="1">
      <alignment horizontal="center"/>
    </xf>
    <xf numFmtId="43" fontId="5" fillId="0" borderId="15" xfId="1" applyFont="1" applyBorder="1" applyAlignment="1">
      <alignment horizontal="right"/>
    </xf>
    <xf numFmtId="187" fontId="4" fillId="0" borderId="1" xfId="1" applyNumberFormat="1" applyFont="1" applyBorder="1"/>
    <xf numFmtId="187" fontId="39" fillId="0" borderId="2" xfId="0" applyNumberFormat="1" applyFont="1" applyBorder="1"/>
    <xf numFmtId="187" fontId="33" fillId="0" borderId="2" xfId="1" applyNumberFormat="1" applyFont="1" applyBorder="1"/>
    <xf numFmtId="0" fontId="33" fillId="0" borderId="2" xfId="0" applyFont="1" applyBorder="1"/>
    <xf numFmtId="187" fontId="33" fillId="0" borderId="15" xfId="0" applyNumberFormat="1" applyFont="1" applyBorder="1"/>
    <xf numFmtId="187" fontId="39" fillId="0" borderId="2" xfId="0" applyNumberFormat="1" applyFont="1" applyBorder="1" applyAlignment="1">
      <alignment horizontal="center"/>
    </xf>
    <xf numFmtId="187" fontId="33" fillId="0" borderId="2" xfId="0" applyNumberFormat="1" applyFont="1" applyBorder="1"/>
    <xf numFmtId="187" fontId="39" fillId="0" borderId="15" xfId="0" applyNumberFormat="1" applyFont="1" applyBorder="1"/>
    <xf numFmtId="41" fontId="39" fillId="0" borderId="2" xfId="0" applyNumberFormat="1" applyFont="1" applyBorder="1" applyAlignment="1"/>
    <xf numFmtId="187" fontId="39" fillId="0" borderId="15" xfId="0" applyNumberFormat="1" applyFont="1" applyBorder="1" applyAlignment="1">
      <alignment horizontal="center"/>
    </xf>
    <xf numFmtId="187" fontId="39" fillId="0" borderId="1" xfId="0" applyNumberFormat="1" applyFont="1" applyBorder="1"/>
    <xf numFmtId="0" fontId="33" fillId="0" borderId="2" xfId="0" applyFont="1" applyBorder="1" applyAlignment="1">
      <alignment horizontal="center"/>
    </xf>
    <xf numFmtId="3" fontId="33" fillId="0" borderId="2" xfId="0" applyNumberFormat="1" applyFont="1" applyBorder="1" applyAlignment="1">
      <alignment horizontal="right"/>
    </xf>
    <xf numFmtId="3" fontId="39" fillId="0" borderId="2" xfId="0" applyNumberFormat="1" applyFont="1" applyBorder="1" applyAlignment="1">
      <alignment horizontal="right"/>
    </xf>
    <xf numFmtId="3" fontId="33" fillId="0" borderId="2" xfId="0" applyNumberFormat="1" applyFont="1" applyBorder="1" applyAlignment="1">
      <alignment horizontal="center"/>
    </xf>
    <xf numFmtId="187" fontId="33" fillId="0" borderId="2" xfId="0" applyNumberFormat="1" applyFont="1" applyBorder="1" applyAlignment="1">
      <alignment horizontal="center"/>
    </xf>
    <xf numFmtId="187" fontId="39" fillId="0" borderId="1" xfId="0" applyNumberFormat="1" applyFont="1" applyBorder="1" applyAlignment="1">
      <alignment horizontal="center"/>
    </xf>
    <xf numFmtId="187" fontId="33" fillId="0" borderId="1" xfId="0" applyNumberFormat="1" applyFont="1" applyBorder="1"/>
    <xf numFmtId="187" fontId="33" fillId="0" borderId="15" xfId="0" applyNumberFormat="1" applyFont="1" applyBorder="1" applyAlignment="1">
      <alignment horizontal="center"/>
    </xf>
    <xf numFmtId="187" fontId="33" fillId="0" borderId="1" xfId="0" applyNumberFormat="1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187" fontId="9" fillId="0" borderId="1" xfId="1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43" fontId="5" fillId="0" borderId="15" xfId="0" applyNumberFormat="1" applyFont="1" applyBorder="1"/>
    <xf numFmtId="187" fontId="5" fillId="0" borderId="2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43" fontId="33" fillId="0" borderId="2" xfId="0" applyNumberFormat="1" applyFont="1" applyBorder="1" applyAlignment="1">
      <alignment horizontal="center"/>
    </xf>
    <xf numFmtId="187" fontId="9" fillId="0" borderId="5" xfId="0" applyNumberFormat="1" applyFont="1" applyBorder="1" applyAlignment="1">
      <alignment horizontal="center"/>
    </xf>
    <xf numFmtId="187" fontId="22" fillId="0" borderId="2" xfId="1" applyNumberFormat="1" applyFont="1" applyBorder="1"/>
    <xf numFmtId="187" fontId="22" fillId="0" borderId="2" xfId="0" applyNumberFormat="1" applyFont="1" applyBorder="1"/>
    <xf numFmtId="187" fontId="21" fillId="0" borderId="15" xfId="1" applyNumberFormat="1" applyFont="1" applyBorder="1" applyAlignment="1">
      <alignment horizontal="center"/>
    </xf>
    <xf numFmtId="187" fontId="21" fillId="0" borderId="1" xfId="1" applyNumberFormat="1" applyFont="1" applyBorder="1" applyAlignment="1">
      <alignment horizontal="right"/>
    </xf>
    <xf numFmtId="187" fontId="21" fillId="0" borderId="1" xfId="1" applyNumberFormat="1" applyFont="1" applyBorder="1" applyAlignment="1">
      <alignment horizontal="center"/>
    </xf>
    <xf numFmtId="187" fontId="22" fillId="0" borderId="1" xfId="1" applyNumberFormat="1" applyFont="1" applyBorder="1"/>
    <xf numFmtId="0" fontId="11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87" fontId="4" fillId="2" borderId="0" xfId="1" applyNumberFormat="1" applyFont="1" applyFill="1" applyAlignment="1">
      <alignment horizontal="right"/>
    </xf>
    <xf numFmtId="0" fontId="23" fillId="2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1" fillId="0" borderId="15" xfId="1" applyNumberFormat="1" applyFont="1" applyBorder="1"/>
    <xf numFmtId="43" fontId="5" fillId="0" borderId="2" xfId="1" applyNumberFormat="1" applyFont="1" applyBorder="1" applyAlignment="1">
      <alignment horizontal="right"/>
    </xf>
    <xf numFmtId="3" fontId="5" fillId="0" borderId="7" xfId="0" applyNumberFormat="1" applyFont="1" applyBorder="1"/>
    <xf numFmtId="2" fontId="5" fillId="0" borderId="15" xfId="0" applyNumberFormat="1" applyFont="1" applyBorder="1" applyAlignment="1">
      <alignment horizontal="right"/>
    </xf>
    <xf numFmtId="187" fontId="5" fillId="0" borderId="15" xfId="1" applyNumberFormat="1" applyFont="1" applyBorder="1" applyAlignment="1">
      <alignment horizontal="right"/>
    </xf>
    <xf numFmtId="43" fontId="5" fillId="0" borderId="1" xfId="1" applyNumberFormat="1" applyFont="1" applyBorder="1" applyAlignment="1"/>
    <xf numFmtId="43" fontId="11" fillId="0" borderId="2" xfId="1" applyNumberFormat="1" applyFont="1" applyBorder="1"/>
    <xf numFmtId="10" fontId="40" fillId="0" borderId="0" xfId="0" applyNumberFormat="1" applyFont="1"/>
    <xf numFmtId="10" fontId="3" fillId="0" borderId="0" xfId="0" applyNumberFormat="1" applyFont="1"/>
    <xf numFmtId="10" fontId="3" fillId="0" borderId="2" xfId="0" applyNumberFormat="1" applyFont="1" applyBorder="1"/>
    <xf numFmtId="10" fontId="3" fillId="0" borderId="2" xfId="2" applyNumberFormat="1" applyFont="1" applyBorder="1"/>
    <xf numFmtId="10" fontId="3" fillId="0" borderId="15" xfId="0" applyNumberFormat="1" applyFont="1" applyBorder="1"/>
    <xf numFmtId="10" fontId="3" fillId="0" borderId="1" xfId="0" applyNumberFormat="1" applyFont="1" applyBorder="1"/>
    <xf numFmtId="10" fontId="3" fillId="0" borderId="10" xfId="0" applyNumberFormat="1" applyFont="1" applyBorder="1"/>
    <xf numFmtId="187" fontId="32" fillId="0" borderId="25" xfId="1" applyNumberFormat="1" applyFont="1" applyBorder="1"/>
    <xf numFmtId="0" fontId="36" fillId="0" borderId="1" xfId="0" applyFont="1" applyBorder="1"/>
    <xf numFmtId="10" fontId="35" fillId="0" borderId="2" xfId="0" applyNumberFormat="1" applyFont="1" applyBorder="1"/>
    <xf numFmtId="10" fontId="36" fillId="0" borderId="2" xfId="0" applyNumberFormat="1" applyFont="1" applyBorder="1"/>
    <xf numFmtId="10" fontId="36" fillId="0" borderId="15" xfId="0" applyNumberFormat="1" applyFont="1" applyBorder="1"/>
    <xf numFmtId="10" fontId="35" fillId="0" borderId="1" xfId="0" applyNumberFormat="1" applyFont="1" applyBorder="1"/>
    <xf numFmtId="10" fontId="36" fillId="0" borderId="1" xfId="0" applyNumberFormat="1" applyFont="1" applyBorder="1"/>
    <xf numFmtId="10" fontId="35" fillId="0" borderId="15" xfId="0" applyNumberFormat="1" applyFont="1" applyBorder="1"/>
    <xf numFmtId="0" fontId="36" fillId="0" borderId="2" xfId="0" applyFont="1" applyBorder="1" applyAlignment="1">
      <alignment horizontal="center"/>
    </xf>
    <xf numFmtId="43" fontId="35" fillId="0" borderId="2" xfId="1" applyFont="1" applyBorder="1" applyAlignment="1">
      <alignment horizontal="center"/>
    </xf>
    <xf numFmtId="10" fontId="41" fillId="0" borderId="2" xfId="0" applyNumberFormat="1" applyFont="1" applyBorder="1"/>
    <xf numFmtId="43" fontId="35" fillId="0" borderId="2" xfId="0" applyNumberFormat="1" applyFont="1" applyBorder="1"/>
    <xf numFmtId="43" fontId="35" fillId="0" borderId="2" xfId="0" applyNumberFormat="1" applyFont="1" applyBorder="1" applyAlignment="1">
      <alignment horizontal="center"/>
    </xf>
    <xf numFmtId="0" fontId="35" fillId="0" borderId="2" xfId="0" applyFont="1" applyBorder="1"/>
    <xf numFmtId="0" fontId="42" fillId="0" borderId="2" xfId="0" applyFont="1" applyBorder="1"/>
    <xf numFmtId="187" fontId="36" fillId="0" borderId="15" xfId="0" applyNumberFormat="1" applyFont="1" applyBorder="1" applyAlignment="1">
      <alignment horizontal="center"/>
    </xf>
    <xf numFmtId="187" fontId="35" fillId="0" borderId="1" xfId="0" applyNumberFormat="1" applyFont="1" applyBorder="1" applyAlignment="1">
      <alignment horizontal="center"/>
    </xf>
    <xf numFmtId="0" fontId="35" fillId="0" borderId="15" xfId="0" applyFont="1" applyBorder="1"/>
    <xf numFmtId="0" fontId="35" fillId="0" borderId="1" xfId="0" applyFont="1" applyBorder="1"/>
    <xf numFmtId="187" fontId="36" fillId="0" borderId="1" xfId="0" applyNumberFormat="1" applyFont="1" applyBorder="1" applyAlignment="1">
      <alignment horizontal="center"/>
    </xf>
    <xf numFmtId="0" fontId="38" fillId="0" borderId="2" xfId="0" applyFont="1" applyBorder="1"/>
    <xf numFmtId="43" fontId="35" fillId="0" borderId="15" xfId="0" applyNumberFormat="1" applyFont="1" applyBorder="1"/>
    <xf numFmtId="43" fontId="38" fillId="0" borderId="2" xfId="0" applyNumberFormat="1" applyFont="1" applyBorder="1"/>
    <xf numFmtId="9" fontId="35" fillId="0" borderId="2" xfId="0" applyNumberFormat="1" applyFont="1" applyBorder="1"/>
    <xf numFmtId="0" fontId="9" fillId="0" borderId="4" xfId="0" applyFont="1" applyBorder="1" applyAlignment="1">
      <alignment horizontal="center"/>
    </xf>
    <xf numFmtId="10" fontId="39" fillId="0" borderId="2" xfId="0" applyNumberFormat="1" applyFont="1" applyBorder="1"/>
    <xf numFmtId="10" fontId="33" fillId="0" borderId="2" xfId="0" applyNumberFormat="1" applyFont="1" applyBorder="1"/>
    <xf numFmtId="43" fontId="33" fillId="0" borderId="2" xfId="1" applyNumberFormat="1" applyFont="1" applyBorder="1"/>
    <xf numFmtId="187" fontId="33" fillId="0" borderId="2" xfId="1" applyNumberFormat="1" applyFont="1" applyBorder="1" applyAlignment="1">
      <alignment horizontal="center"/>
    </xf>
    <xf numFmtId="43" fontId="39" fillId="0" borderId="2" xfId="1" applyNumberFormat="1" applyFont="1" applyBorder="1"/>
    <xf numFmtId="43" fontId="33" fillId="0" borderId="15" xfId="1" applyFont="1" applyBorder="1" applyAlignment="1">
      <alignment horizontal="right"/>
    </xf>
    <xf numFmtId="43" fontId="39" fillId="0" borderId="1" xfId="0" applyNumberFormat="1" applyFont="1" applyBorder="1"/>
    <xf numFmtId="43" fontId="39" fillId="0" borderId="2" xfId="0" applyNumberFormat="1" applyFont="1" applyBorder="1"/>
    <xf numFmtId="187" fontId="39" fillId="0" borderId="2" xfId="1" applyNumberFormat="1" applyFont="1" applyBorder="1"/>
    <xf numFmtId="0" fontId="39" fillId="0" borderId="4" xfId="0" applyFont="1" applyBorder="1" applyAlignment="1">
      <alignment horizontal="center"/>
    </xf>
    <xf numFmtId="187" fontId="33" fillId="0" borderId="15" xfId="1" applyNumberFormat="1" applyFont="1" applyBorder="1"/>
    <xf numFmtId="187" fontId="33" fillId="0" borderId="2" xfId="1" applyNumberFormat="1" applyFont="1" applyBorder="1" applyAlignment="1">
      <alignment horizontal="right"/>
    </xf>
    <xf numFmtId="187" fontId="33" fillId="0" borderId="15" xfId="1" applyNumberFormat="1" applyFont="1" applyBorder="1" applyAlignment="1">
      <alignment horizontal="center"/>
    </xf>
    <xf numFmtId="187" fontId="33" fillId="0" borderId="1" xfId="1" applyNumberFormat="1" applyFont="1" applyBorder="1"/>
    <xf numFmtId="43" fontId="33" fillId="0" borderId="2" xfId="1" applyFont="1" applyBorder="1" applyAlignment="1">
      <alignment horizontal="right"/>
    </xf>
    <xf numFmtId="43" fontId="33" fillId="0" borderId="2" xfId="1" applyFont="1" applyBorder="1"/>
    <xf numFmtId="43" fontId="39" fillId="0" borderId="2" xfId="0" applyNumberFormat="1" applyFont="1" applyBorder="1" applyAlignment="1">
      <alignment horizontal="center"/>
    </xf>
    <xf numFmtId="187" fontId="39" fillId="0" borderId="1" xfId="1" applyNumberFormat="1" applyFont="1" applyBorder="1"/>
    <xf numFmtId="10" fontId="33" fillId="0" borderId="15" xfId="0" applyNumberFormat="1" applyFont="1" applyBorder="1"/>
    <xf numFmtId="10" fontId="33" fillId="0" borderId="1" xfId="0" applyNumberFormat="1" applyFont="1" applyBorder="1"/>
    <xf numFmtId="0" fontId="5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187" fontId="33" fillId="0" borderId="1" xfId="1" applyNumberFormat="1" applyFont="1" applyBorder="1" applyAlignment="1">
      <alignment horizontal="center"/>
    </xf>
    <xf numFmtId="43" fontId="33" fillId="0" borderId="2" xfId="1" applyFont="1" applyBorder="1" applyAlignment="1">
      <alignment horizontal="center"/>
    </xf>
    <xf numFmtId="0" fontId="39" fillId="0" borderId="2" xfId="0" applyFont="1" applyBorder="1"/>
    <xf numFmtId="43" fontId="39" fillId="0" borderId="15" xfId="0" applyNumberFormat="1" applyFont="1" applyBorder="1"/>
    <xf numFmtId="187" fontId="39" fillId="0" borderId="2" xfId="1" applyNumberFormat="1" applyFont="1" applyBorder="1" applyAlignment="1">
      <alignment horizontal="center"/>
    </xf>
    <xf numFmtId="187" fontId="39" fillId="0" borderId="2" xfId="1" applyNumberFormat="1" applyFont="1" applyBorder="1" applyAlignment="1">
      <alignment horizontal="right"/>
    </xf>
    <xf numFmtId="0" fontId="39" fillId="0" borderId="2" xfId="0" applyFont="1" applyBorder="1" applyAlignment="1">
      <alignment horizontal="center"/>
    </xf>
    <xf numFmtId="10" fontId="33" fillId="0" borderId="2" xfId="0" applyNumberFormat="1" applyFont="1" applyBorder="1" applyAlignment="1"/>
    <xf numFmtId="10" fontId="39" fillId="0" borderId="1" xfId="0" applyNumberFormat="1" applyFont="1" applyBorder="1"/>
    <xf numFmtId="187" fontId="3" fillId="0" borderId="15" xfId="0" applyNumberFormat="1" applyFont="1" applyBorder="1" applyAlignment="1">
      <alignment horizontal="center"/>
    </xf>
    <xf numFmtId="43" fontId="5" fillId="0" borderId="15" xfId="1" applyNumberFormat="1" applyFont="1" applyBorder="1" applyAlignment="1">
      <alignment horizontal="center"/>
    </xf>
    <xf numFmtId="187" fontId="39" fillId="0" borderId="15" xfId="1" applyNumberFormat="1" applyFont="1" applyBorder="1" applyAlignment="1">
      <alignment horizontal="right"/>
    </xf>
    <xf numFmtId="3" fontId="39" fillId="0" borderId="15" xfId="0" applyNumberFormat="1" applyFont="1" applyBorder="1" applyAlignment="1">
      <alignment horizontal="right"/>
    </xf>
    <xf numFmtId="187" fontId="39" fillId="0" borderId="15" xfId="1" applyNumberFormat="1" applyFont="1" applyBorder="1"/>
    <xf numFmtId="3" fontId="5" fillId="0" borderId="15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43" fontId="39" fillId="0" borderId="15" xfId="0" applyNumberFormat="1" applyFont="1" applyBorder="1" applyAlignment="1">
      <alignment horizontal="center"/>
    </xf>
    <xf numFmtId="187" fontId="39" fillId="0" borderId="15" xfId="0" applyNumberFormat="1" applyFont="1" applyBorder="1" applyAlignment="1">
      <alignment horizontal="center" vertical="center"/>
    </xf>
    <xf numFmtId="43" fontId="36" fillId="0" borderId="2" xfId="0" applyNumberFormat="1" applyFont="1" applyBorder="1"/>
    <xf numFmtId="43" fontId="33" fillId="0" borderId="1" xfId="0" applyNumberFormat="1" applyFont="1" applyBorder="1" applyAlignment="1">
      <alignment horizontal="center"/>
    </xf>
    <xf numFmtId="43" fontId="33" fillId="0" borderId="2" xfId="0" applyNumberFormat="1" applyFont="1" applyBorder="1"/>
    <xf numFmtId="43" fontId="5" fillId="0" borderId="7" xfId="1" applyNumberFormat="1" applyFont="1" applyBorder="1"/>
    <xf numFmtId="187" fontId="21" fillId="0" borderId="12" xfId="1" applyNumberFormat="1" applyFont="1" applyBorder="1"/>
    <xf numFmtId="187" fontId="21" fillId="0" borderId="12" xfId="0" applyNumberFormat="1" applyFont="1" applyBorder="1"/>
    <xf numFmtId="3" fontId="21" fillId="0" borderId="1" xfId="0" applyNumberFormat="1" applyFont="1" applyBorder="1" applyAlignment="1">
      <alignment horizontal="right"/>
    </xf>
    <xf numFmtId="187" fontId="21" fillId="0" borderId="7" xfId="0" applyNumberFormat="1" applyFont="1" applyBorder="1" applyAlignment="1">
      <alignment horizontal="center"/>
    </xf>
    <xf numFmtId="43" fontId="5" fillId="0" borderId="0" xfId="1" applyNumberFormat="1" applyFont="1" applyAlignment="1">
      <alignment horizontal="center"/>
    </xf>
    <xf numFmtId="9" fontId="3" fillId="0" borderId="2" xfId="0" applyNumberFormat="1" applyFont="1" applyBorder="1"/>
    <xf numFmtId="187" fontId="5" fillId="0" borderId="5" xfId="1" applyNumberFormat="1" applyFont="1" applyBorder="1" applyAlignment="1">
      <alignment horizontal="center"/>
    </xf>
    <xf numFmtId="187" fontId="5" fillId="0" borderId="14" xfId="1" applyNumberFormat="1" applyFont="1" applyBorder="1"/>
    <xf numFmtId="187" fontId="39" fillId="0" borderId="2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quotePrefix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3</xdr:row>
      <xdr:rowOff>0</xdr:rowOff>
    </xdr:from>
    <xdr:to>
      <xdr:col>4</xdr:col>
      <xdr:colOff>519430</xdr:colOff>
      <xdr:row>8</xdr:row>
      <xdr:rowOff>51435</xdr:rowOff>
    </xdr:to>
    <xdr:pic>
      <xdr:nvPicPr>
        <xdr:cNvPr id="4" name="Picture 737" descr="โลโก้เทศบาลตำบลพนางตุง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800100"/>
          <a:ext cx="1414780" cy="1384935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0</xdr:rowOff>
    </xdr:from>
    <xdr:to>
      <xdr:col>3</xdr:col>
      <xdr:colOff>914400</xdr:colOff>
      <xdr:row>0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5153025" y="0"/>
          <a:ext cx="276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2</a:t>
          </a: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0</xdr:row>
      <xdr:rowOff>0</xdr:rowOff>
    </xdr:from>
    <xdr:to>
      <xdr:col>3</xdr:col>
      <xdr:colOff>962025</xdr:colOff>
      <xdr:row>0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5105400" y="0"/>
          <a:ext cx="3333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3</a:t>
          </a: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1</xdr:rowOff>
    </xdr:from>
    <xdr:to>
      <xdr:col>4</xdr:col>
      <xdr:colOff>428625</xdr:colOff>
      <xdr:row>8</xdr:row>
      <xdr:rowOff>138059</xdr:rowOff>
    </xdr:to>
    <xdr:pic>
      <xdr:nvPicPr>
        <xdr:cNvPr id="9223" name="Picture 4" descr="โลโก้เทศบาลตำบลพนางตุง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066801"/>
          <a:ext cx="1352550" cy="1204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19050</xdr:rowOff>
    </xdr:from>
    <xdr:to>
      <xdr:col>1</xdr:col>
      <xdr:colOff>0</xdr:colOff>
      <xdr:row>6</xdr:row>
      <xdr:rowOff>323850</xdr:rowOff>
    </xdr:to>
    <xdr:cxnSp macro="">
      <xdr:nvCxnSpPr>
        <xdr:cNvPr id="2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28</xdr:row>
      <xdr:rowOff>19050</xdr:rowOff>
    </xdr:from>
    <xdr:to>
      <xdr:col>1</xdr:col>
      <xdr:colOff>0</xdr:colOff>
      <xdr:row>29</xdr:row>
      <xdr:rowOff>323850</xdr:rowOff>
    </xdr:to>
    <xdr:cxnSp macro="">
      <xdr:nvCxnSpPr>
        <xdr:cNvPr id="3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51</xdr:row>
      <xdr:rowOff>19050</xdr:rowOff>
    </xdr:from>
    <xdr:to>
      <xdr:col>1</xdr:col>
      <xdr:colOff>0</xdr:colOff>
      <xdr:row>52</xdr:row>
      <xdr:rowOff>323850</xdr:rowOff>
    </xdr:to>
    <xdr:cxnSp macro="">
      <xdr:nvCxnSpPr>
        <xdr:cNvPr id="4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74</xdr:row>
      <xdr:rowOff>19050</xdr:rowOff>
    </xdr:from>
    <xdr:to>
      <xdr:col>1</xdr:col>
      <xdr:colOff>0</xdr:colOff>
      <xdr:row>75</xdr:row>
      <xdr:rowOff>323850</xdr:rowOff>
    </xdr:to>
    <xdr:cxnSp macro="">
      <xdr:nvCxnSpPr>
        <xdr:cNvPr id="5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97</xdr:row>
      <xdr:rowOff>19050</xdr:rowOff>
    </xdr:from>
    <xdr:to>
      <xdr:col>1</xdr:col>
      <xdr:colOff>0</xdr:colOff>
      <xdr:row>98</xdr:row>
      <xdr:rowOff>323850</xdr:rowOff>
    </xdr:to>
    <xdr:cxnSp macro="">
      <xdr:nvCxnSpPr>
        <xdr:cNvPr id="6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120</xdr:row>
      <xdr:rowOff>19050</xdr:rowOff>
    </xdr:from>
    <xdr:to>
      <xdr:col>1</xdr:col>
      <xdr:colOff>0</xdr:colOff>
      <xdr:row>121</xdr:row>
      <xdr:rowOff>323850</xdr:rowOff>
    </xdr:to>
    <xdr:cxnSp macro="">
      <xdr:nvCxnSpPr>
        <xdr:cNvPr id="7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143</xdr:row>
      <xdr:rowOff>19050</xdr:rowOff>
    </xdr:from>
    <xdr:to>
      <xdr:col>1</xdr:col>
      <xdr:colOff>0</xdr:colOff>
      <xdr:row>144</xdr:row>
      <xdr:rowOff>323850</xdr:rowOff>
    </xdr:to>
    <xdr:cxnSp macro="">
      <xdr:nvCxnSpPr>
        <xdr:cNvPr id="8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165</xdr:row>
      <xdr:rowOff>19050</xdr:rowOff>
    </xdr:from>
    <xdr:to>
      <xdr:col>1</xdr:col>
      <xdr:colOff>0</xdr:colOff>
      <xdr:row>166</xdr:row>
      <xdr:rowOff>323850</xdr:rowOff>
    </xdr:to>
    <xdr:cxnSp macro="">
      <xdr:nvCxnSpPr>
        <xdr:cNvPr id="9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187</xdr:row>
      <xdr:rowOff>19050</xdr:rowOff>
    </xdr:from>
    <xdr:to>
      <xdr:col>1</xdr:col>
      <xdr:colOff>0</xdr:colOff>
      <xdr:row>188</xdr:row>
      <xdr:rowOff>323850</xdr:rowOff>
    </xdr:to>
    <xdr:cxnSp macro="">
      <xdr:nvCxnSpPr>
        <xdr:cNvPr id="10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255</xdr:row>
      <xdr:rowOff>19050</xdr:rowOff>
    </xdr:from>
    <xdr:to>
      <xdr:col>0</xdr:col>
      <xdr:colOff>2466975</xdr:colOff>
      <xdr:row>256</xdr:row>
      <xdr:rowOff>323850</xdr:rowOff>
    </xdr:to>
    <xdr:cxnSp macro="">
      <xdr:nvCxnSpPr>
        <xdr:cNvPr id="11" name="ตัวเชื่อมต่อตรง 1"/>
        <xdr:cNvCxnSpPr/>
      </xdr:nvCxnSpPr>
      <xdr:spPr>
        <a:xfrm>
          <a:off x="28575" y="1485900"/>
          <a:ext cx="24384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209</xdr:row>
      <xdr:rowOff>19050</xdr:rowOff>
    </xdr:from>
    <xdr:to>
      <xdr:col>1</xdr:col>
      <xdr:colOff>0</xdr:colOff>
      <xdr:row>210</xdr:row>
      <xdr:rowOff>323850</xdr:rowOff>
    </xdr:to>
    <xdr:cxnSp macro="">
      <xdr:nvCxnSpPr>
        <xdr:cNvPr id="13" name="ตัวเชื่อมต่อตรง 1"/>
        <xdr:cNvCxnSpPr/>
      </xdr:nvCxnSpPr>
      <xdr:spPr>
        <a:xfrm>
          <a:off x="28575" y="55206900"/>
          <a:ext cx="2286000" cy="676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232</xdr:row>
      <xdr:rowOff>19050</xdr:rowOff>
    </xdr:from>
    <xdr:to>
      <xdr:col>1</xdr:col>
      <xdr:colOff>0</xdr:colOff>
      <xdr:row>233</xdr:row>
      <xdr:rowOff>323850</xdr:rowOff>
    </xdr:to>
    <xdr:cxnSp macro="">
      <xdr:nvCxnSpPr>
        <xdr:cNvPr id="14" name="ตัวเชื่อมต่อตรง 1"/>
        <xdr:cNvCxnSpPr/>
      </xdr:nvCxnSpPr>
      <xdr:spPr>
        <a:xfrm>
          <a:off x="28575" y="55702200"/>
          <a:ext cx="2286000" cy="514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3</xdr:row>
      <xdr:rowOff>228600</xdr:rowOff>
    </xdr:from>
    <xdr:to>
      <xdr:col>5</xdr:col>
      <xdr:colOff>200025</xdr:colOff>
      <xdr:row>9</xdr:row>
      <xdr:rowOff>247650</xdr:rowOff>
    </xdr:to>
    <xdr:pic>
      <xdr:nvPicPr>
        <xdr:cNvPr id="11269" name="Picture 2" descr="โลโก้เทศบาลตำบลพนางตุง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1028700"/>
          <a:ext cx="16573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1000125</xdr:colOff>
      <xdr:row>0</xdr:row>
      <xdr:rowOff>0</xdr:rowOff>
    </xdr:from>
    <xdr:to>
      <xdr:col>5</xdr:col>
      <xdr:colOff>314325</xdr:colOff>
      <xdr:row>0</xdr:row>
      <xdr:rowOff>0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5067300" y="0"/>
          <a:ext cx="3143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6</a:t>
          </a: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/>
            <a:cs typeface="TH SarabunPSK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2</xdr:col>
      <xdr:colOff>2933700</xdr:colOff>
      <xdr:row>3</xdr:row>
      <xdr:rowOff>238125</xdr:rowOff>
    </xdr:to>
    <xdr:sp macro="" textlink="">
      <xdr:nvSpPr>
        <xdr:cNvPr id="12298" name="Line 1"/>
        <xdr:cNvSpPr>
          <a:spLocks noChangeShapeType="1"/>
        </xdr:cNvSpPr>
      </xdr:nvSpPr>
      <xdr:spPr bwMode="auto">
        <a:xfrm>
          <a:off x="19050" y="504825"/>
          <a:ext cx="25717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34</xdr:row>
      <xdr:rowOff>28575</xdr:rowOff>
    </xdr:from>
    <xdr:to>
      <xdr:col>2</xdr:col>
      <xdr:colOff>2933700</xdr:colOff>
      <xdr:row>35</xdr:row>
      <xdr:rowOff>238125</xdr:rowOff>
    </xdr:to>
    <xdr:sp macro="" textlink="">
      <xdr:nvSpPr>
        <xdr:cNvPr id="12299" name="Line 2"/>
        <xdr:cNvSpPr>
          <a:spLocks noChangeShapeType="1"/>
        </xdr:cNvSpPr>
      </xdr:nvSpPr>
      <xdr:spPr bwMode="auto">
        <a:xfrm>
          <a:off x="19050" y="6381750"/>
          <a:ext cx="25717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66</xdr:row>
      <xdr:rowOff>28575</xdr:rowOff>
    </xdr:from>
    <xdr:to>
      <xdr:col>2</xdr:col>
      <xdr:colOff>2933700</xdr:colOff>
      <xdr:row>67</xdr:row>
      <xdr:rowOff>238125</xdr:rowOff>
    </xdr:to>
    <xdr:sp macro="" textlink="">
      <xdr:nvSpPr>
        <xdr:cNvPr id="12300" name="Line 3"/>
        <xdr:cNvSpPr>
          <a:spLocks noChangeShapeType="1"/>
        </xdr:cNvSpPr>
      </xdr:nvSpPr>
      <xdr:spPr bwMode="auto">
        <a:xfrm>
          <a:off x="19050" y="12258675"/>
          <a:ext cx="25717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48;&#3607;&#3624;&#3610;&#3633;&#3597;&#3597;&#3633;&#3605;&#3636;&#3593;&#3610;&#3633;&#3610;&#3618;&#3656;&#3629;%20&#3611;&#3637;%20&#3669;&#36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621;&#3632;&#3648;&#3629;&#3637;&#3618;&#3604;&#3648;&#3607;&#3624;&#3610;&#3633;&#3597;&#3597;&#3633;&#3605;&#3636;&#3605;&#3634;&#3617;&#3649;&#3612;&#3609;&#3591;&#3634;&#3609;%20&#3611;&#3637;%20&#3669;&#36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667;.&#3619;&#3634;&#3618;&#3621;&#3632;&#3648;&#3629;&#3637;&#3618;&#3604;&#3648;&#3607;&#3624;&#3610;&#3633;&#3597;&#3597;&#3633;&#3605;&#3636;&#3605;&#3634;&#3617;&#3649;&#3612;&#3609;&#3591;&#3634;&#3609;%20&#3611;&#3637;%20&#3670;&#366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10.&#3619;&#3634;&#3618;&#3621;&#3632;&#3648;&#3629;&#3637;&#3618;&#3604;&#3648;&#3607;&#3624;&#3610;&#3633;&#3597;&#3597;&#3633;&#3605;&#3636;&#3605;&#3634;&#3617;&#3649;&#3612;&#3609;&#3591;&#3634;&#3609;%20&#3611;&#3637;%206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กลาง"/>
      <sheetName val="บริหารงานทั่วไป"/>
      <sheetName val="การรักษาความสงบภายใน"/>
      <sheetName val="การศึกษา"/>
      <sheetName val="สาธารณสุข"/>
      <sheetName val="สังคมสงเคราะห์"/>
      <sheetName val="เคหะและชุมชน"/>
      <sheetName val="สร้างความเข้มแข็งของชุมชน"/>
      <sheetName val="การศาสนาวัฒนธรรมและนันทนาการ"/>
      <sheetName val="อุตสาหกรรมและการโยธา"/>
      <sheetName val="การเกษตร"/>
      <sheetName val="การพาณิชย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F6">
            <v>2717000</v>
          </cell>
        </row>
        <row r="111">
          <cell r="A111" t="str">
            <v>งานกำจัดขยะมูลฝอยและสิ่งปฏิกูล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ริหารงานทั่วไป"/>
      <sheetName val="การรักษาความสงบภายใน"/>
      <sheetName val="การศึกษา"/>
      <sheetName val="สาธารณสุข"/>
      <sheetName val="สังคมสงเคราะห์"/>
      <sheetName val="เคหะและชุมชน"/>
      <sheetName val="สร้างความเข้มแข็งของชุมชน"/>
      <sheetName val="การศาสนาวัฒนธรรมและนันทนาการ"/>
      <sheetName val="อุตสาหกรรมและการโยธา"/>
      <sheetName val="การเกษตร"/>
      <sheetName val="การพาณิชย์"/>
      <sheetName val="งบกลา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A5" t="str">
            <v>แผนงานอุตสาหกรรมและการโยธา</v>
          </cell>
        </row>
      </sheetData>
      <sheetData sheetId="9" refreshError="1">
        <row r="5">
          <cell r="A5" t="str">
            <v>แผนงานการเกษตร</v>
          </cell>
        </row>
        <row r="6">
          <cell r="A6" t="str">
            <v>งานส่งเสริมการเกษตร</v>
          </cell>
        </row>
        <row r="39">
          <cell r="A39" t="str">
            <v>งานอนุรักษ์แหล่งน้ำและป่าไม้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กลาง"/>
      <sheetName val="บริหารงานทั่วไป"/>
      <sheetName val="การรักษาความสงบภายใน"/>
      <sheetName val="การศึกษา"/>
      <sheetName val="สาธารณสุข"/>
      <sheetName val="สังคมสงเคราะห์"/>
      <sheetName val="เคหะและชุมชน"/>
      <sheetName val="สร้างความเข้มแข็งของชุมชน"/>
      <sheetName val="การศาสนาวัฒนธรรมและนันทนาการ"/>
      <sheetName val="อุตสาหกรรมและการโยธา"/>
      <sheetName val="การเกษตร"/>
      <sheetName val="การพาณิชย์"/>
      <sheetName val="Sheet1"/>
    </sheetNames>
    <sheetDataSet>
      <sheetData sheetId="0">
        <row r="9">
          <cell r="F9">
            <v>20625344.5</v>
          </cell>
        </row>
        <row r="11">
          <cell r="F11">
            <v>251706</v>
          </cell>
        </row>
        <row r="17">
          <cell r="F17">
            <v>15169200</v>
          </cell>
        </row>
        <row r="21">
          <cell r="F21">
            <v>3283200</v>
          </cell>
        </row>
        <row r="25">
          <cell r="F25">
            <v>180000</v>
          </cell>
        </row>
        <row r="34">
          <cell r="F34">
            <v>848564</v>
          </cell>
        </row>
        <row r="42">
          <cell r="F42">
            <v>39667</v>
          </cell>
        </row>
        <row r="50">
          <cell r="F50">
            <v>80000</v>
          </cell>
        </row>
        <row r="56">
          <cell r="F56">
            <v>226687.5</v>
          </cell>
        </row>
        <row r="67">
          <cell r="F67">
            <v>15000</v>
          </cell>
        </row>
        <row r="71">
          <cell r="F71">
            <v>491900</v>
          </cell>
        </row>
        <row r="82">
          <cell r="F82">
            <v>39420</v>
          </cell>
        </row>
      </sheetData>
      <sheetData sheetId="1">
        <row r="7">
          <cell r="F7">
            <v>10301040</v>
          </cell>
        </row>
        <row r="8">
          <cell r="F8">
            <v>2624640</v>
          </cell>
        </row>
        <row r="9">
          <cell r="F9">
            <v>695520</v>
          </cell>
        </row>
        <row r="15">
          <cell r="F15">
            <v>120000</v>
          </cell>
        </row>
        <row r="22">
          <cell r="F22">
            <v>120000</v>
          </cell>
        </row>
        <row r="29">
          <cell r="F29">
            <v>198720</v>
          </cell>
        </row>
        <row r="36">
          <cell r="F36">
            <v>1490400</v>
          </cell>
        </row>
        <row r="43">
          <cell r="F43">
            <v>7676400</v>
          </cell>
        </row>
        <row r="44">
          <cell r="F44">
            <v>4139400</v>
          </cell>
        </row>
        <row r="49">
          <cell r="F49">
            <v>58320</v>
          </cell>
        </row>
        <row r="50">
          <cell r="F50">
            <v>4320</v>
          </cell>
        </row>
        <row r="53">
          <cell r="F53">
            <v>54000</v>
          </cell>
        </row>
        <row r="56">
          <cell r="F56">
            <v>162000</v>
          </cell>
        </row>
        <row r="67">
          <cell r="F67">
            <v>2918880</v>
          </cell>
        </row>
        <row r="71">
          <cell r="F71">
            <v>313800</v>
          </cell>
        </row>
        <row r="78">
          <cell r="F78">
            <v>84000</v>
          </cell>
        </row>
        <row r="85">
          <cell r="F85">
            <v>110000</v>
          </cell>
        </row>
        <row r="95">
          <cell r="F95">
            <v>10000</v>
          </cell>
        </row>
        <row r="100">
          <cell r="F100">
            <v>60000</v>
          </cell>
        </row>
        <row r="104">
          <cell r="F104">
            <v>220800</v>
          </cell>
        </row>
        <row r="107">
          <cell r="F107">
            <v>60000</v>
          </cell>
        </row>
        <row r="111">
          <cell r="F111">
            <v>1800000</v>
          </cell>
        </row>
        <row r="118">
          <cell r="F118">
            <v>50000</v>
          </cell>
        </row>
        <row r="123">
          <cell r="F123">
            <v>30000</v>
          </cell>
        </row>
        <row r="130">
          <cell r="F130">
            <v>40000</v>
          </cell>
        </row>
        <row r="138">
          <cell r="F138">
            <v>350000</v>
          </cell>
        </row>
        <row r="143">
          <cell r="F143">
            <v>500000</v>
          </cell>
        </row>
        <row r="149">
          <cell r="F149">
            <v>300000</v>
          </cell>
        </row>
        <row r="154">
          <cell r="F154">
            <v>100000</v>
          </cell>
        </row>
        <row r="160">
          <cell r="F160">
            <v>500000</v>
          </cell>
        </row>
        <row r="164">
          <cell r="F164">
            <v>150000</v>
          </cell>
        </row>
        <row r="168">
          <cell r="F168">
            <v>50000</v>
          </cell>
        </row>
        <row r="172">
          <cell r="F172">
            <v>130000</v>
          </cell>
        </row>
        <row r="176">
          <cell r="F176">
            <v>500000</v>
          </cell>
        </row>
        <row r="179">
          <cell r="F179">
            <v>150000</v>
          </cell>
        </row>
        <row r="182">
          <cell r="F182">
            <v>600000</v>
          </cell>
        </row>
        <row r="188">
          <cell r="F188">
            <v>50000</v>
          </cell>
        </row>
        <row r="192">
          <cell r="F192">
            <v>5000</v>
          </cell>
        </row>
        <row r="196">
          <cell r="F196">
            <v>20000</v>
          </cell>
        </row>
        <row r="201">
          <cell r="F201">
            <v>120000</v>
          </cell>
        </row>
        <row r="205">
          <cell r="F205">
            <v>5000</v>
          </cell>
        </row>
        <row r="209">
          <cell r="F209">
            <v>400000</v>
          </cell>
        </row>
        <row r="212">
          <cell r="F212">
            <v>40000</v>
          </cell>
        </row>
        <row r="215">
          <cell r="F215">
            <v>50000</v>
          </cell>
        </row>
        <row r="218">
          <cell r="F218">
            <v>30000</v>
          </cell>
        </row>
        <row r="221">
          <cell r="F221">
            <v>90000</v>
          </cell>
        </row>
        <row r="225">
          <cell r="F225">
            <v>514000</v>
          </cell>
        </row>
        <row r="228">
          <cell r="F228">
            <v>14000</v>
          </cell>
        </row>
        <row r="232">
          <cell r="F232">
            <v>500000</v>
          </cell>
        </row>
        <row r="239">
          <cell r="F239">
            <v>70000</v>
          </cell>
        </row>
        <row r="240">
          <cell r="F240">
            <v>70000</v>
          </cell>
        </row>
        <row r="243">
          <cell r="F243">
            <v>70000</v>
          </cell>
        </row>
        <row r="248">
          <cell r="F248">
            <v>3122360</v>
          </cell>
        </row>
        <row r="249">
          <cell r="F249">
            <v>2180760</v>
          </cell>
        </row>
        <row r="251">
          <cell r="F251">
            <v>1551120</v>
          </cell>
        </row>
        <row r="256">
          <cell r="F256">
            <v>78000</v>
          </cell>
        </row>
        <row r="265">
          <cell r="F265">
            <v>221760</v>
          </cell>
        </row>
        <row r="269">
          <cell r="F269">
            <v>281880</v>
          </cell>
        </row>
        <row r="273">
          <cell r="F273">
            <v>48000</v>
          </cell>
        </row>
        <row r="281">
          <cell r="F281">
            <v>10000</v>
          </cell>
        </row>
        <row r="284">
          <cell r="F284">
            <v>10000</v>
          </cell>
        </row>
        <row r="288">
          <cell r="F288">
            <v>84000</v>
          </cell>
        </row>
        <row r="291">
          <cell r="F291">
            <v>30000</v>
          </cell>
        </row>
        <row r="295">
          <cell r="F295">
            <v>120000</v>
          </cell>
        </row>
        <row r="300">
          <cell r="F300">
            <v>20000</v>
          </cell>
        </row>
        <row r="307">
          <cell r="F307">
            <v>150000</v>
          </cell>
        </row>
        <row r="312">
          <cell r="F312">
            <v>300000</v>
          </cell>
        </row>
        <row r="318">
          <cell r="F318">
            <v>15000</v>
          </cell>
        </row>
        <row r="322">
          <cell r="F322">
            <v>120000</v>
          </cell>
        </row>
        <row r="326">
          <cell r="F326">
            <v>3600</v>
          </cell>
        </row>
        <row r="331">
          <cell r="F331">
            <v>70000</v>
          </cell>
        </row>
        <row r="335">
          <cell r="F335">
            <v>9000</v>
          </cell>
        </row>
        <row r="338">
          <cell r="F338">
            <v>9000</v>
          </cell>
        </row>
      </sheetData>
      <sheetData sheetId="2">
        <row r="11">
          <cell r="F11">
            <v>50000</v>
          </cell>
        </row>
      </sheetData>
      <sheetData sheetId="3">
        <row r="9">
          <cell r="F9">
            <v>1124760</v>
          </cell>
        </row>
        <row r="14">
          <cell r="F14">
            <v>6360</v>
          </cell>
        </row>
        <row r="17">
          <cell r="F17">
            <v>78000</v>
          </cell>
        </row>
        <row r="25">
          <cell r="F25">
            <v>471720</v>
          </cell>
        </row>
        <row r="29">
          <cell r="F29">
            <v>47700</v>
          </cell>
        </row>
        <row r="38">
          <cell r="F38">
            <v>10000</v>
          </cell>
        </row>
        <row r="41">
          <cell r="F41">
            <v>10000</v>
          </cell>
        </row>
        <row r="45">
          <cell r="F45">
            <v>42000</v>
          </cell>
        </row>
        <row r="49">
          <cell r="F49">
            <v>500000</v>
          </cell>
        </row>
        <row r="55">
          <cell r="F55">
            <v>10000</v>
          </cell>
        </row>
        <row r="62">
          <cell r="F62">
            <v>130000</v>
          </cell>
        </row>
        <row r="67">
          <cell r="F67">
            <v>500000</v>
          </cell>
        </row>
        <row r="71">
          <cell r="F71">
            <v>40000</v>
          </cell>
        </row>
        <row r="75">
          <cell r="F75">
            <v>15000</v>
          </cell>
        </row>
        <row r="78">
          <cell r="F78">
            <v>50000</v>
          </cell>
        </row>
        <row r="82">
          <cell r="F82">
            <v>50000</v>
          </cell>
        </row>
        <row r="85">
          <cell r="F85">
            <v>30000</v>
          </cell>
        </row>
        <row r="88">
          <cell r="F88">
            <v>5000</v>
          </cell>
        </row>
        <row r="92">
          <cell r="F92">
            <v>80000</v>
          </cell>
        </row>
        <row r="95">
          <cell r="F95">
            <v>90000</v>
          </cell>
        </row>
        <row r="101">
          <cell r="F101">
            <v>30000</v>
          </cell>
        </row>
        <row r="104">
          <cell r="F104">
            <v>25000</v>
          </cell>
        </row>
        <row r="111">
          <cell r="F111">
            <v>1543920</v>
          </cell>
        </row>
        <row r="116">
          <cell r="F116">
            <v>437520</v>
          </cell>
          <cell r="I116">
            <v>99120</v>
          </cell>
        </row>
        <row r="121">
          <cell r="F121">
            <v>72000</v>
          </cell>
        </row>
        <row r="133">
          <cell r="F133">
            <v>943800</v>
          </cell>
        </row>
        <row r="145">
          <cell r="F145">
            <v>1373915.4</v>
          </cell>
        </row>
        <row r="175">
          <cell r="F175">
            <v>5600</v>
          </cell>
        </row>
        <row r="181">
          <cell r="F181">
            <v>12000</v>
          </cell>
        </row>
        <row r="188">
          <cell r="F188">
            <v>15000</v>
          </cell>
        </row>
        <row r="198">
          <cell r="F198">
            <v>17300</v>
          </cell>
        </row>
        <row r="203">
          <cell r="F203">
            <v>348000</v>
          </cell>
        </row>
        <row r="206">
          <cell r="F206">
            <v>332000</v>
          </cell>
        </row>
        <row r="209">
          <cell r="F209">
            <v>440000</v>
          </cell>
        </row>
        <row r="212">
          <cell r="F212">
            <v>124000</v>
          </cell>
        </row>
        <row r="215">
          <cell r="F215">
            <v>1052000</v>
          </cell>
        </row>
      </sheetData>
      <sheetData sheetId="4">
        <row r="6">
          <cell r="F6">
            <v>72000</v>
          </cell>
        </row>
        <row r="9">
          <cell r="F9">
            <v>50000</v>
          </cell>
        </row>
        <row r="16">
          <cell r="F16">
            <v>22000</v>
          </cell>
        </row>
        <row r="47">
          <cell r="F47">
            <v>30000</v>
          </cell>
        </row>
        <row r="53">
          <cell r="F53">
            <v>30000</v>
          </cell>
        </row>
        <row r="64">
          <cell r="F64">
            <v>800000</v>
          </cell>
        </row>
      </sheetData>
      <sheetData sheetId="5" refreshError="1"/>
      <sheetData sheetId="6">
        <row r="6">
          <cell r="F6">
            <v>5446860</v>
          </cell>
        </row>
        <row r="9">
          <cell r="F9">
            <v>1707360</v>
          </cell>
        </row>
        <row r="14">
          <cell r="F14">
            <v>2880</v>
          </cell>
        </row>
        <row r="17">
          <cell r="F17">
            <v>78000</v>
          </cell>
        </row>
        <row r="25">
          <cell r="F25">
            <v>389160</v>
          </cell>
        </row>
        <row r="29">
          <cell r="F29">
            <v>53460</v>
          </cell>
        </row>
        <row r="36">
          <cell r="F36">
            <v>2916000</v>
          </cell>
        </row>
        <row r="37">
          <cell r="F37">
            <v>71000</v>
          </cell>
        </row>
        <row r="38">
          <cell r="F38">
            <v>10000</v>
          </cell>
        </row>
        <row r="41">
          <cell r="F41">
            <v>10000</v>
          </cell>
        </row>
        <row r="45">
          <cell r="F45">
            <v>36000</v>
          </cell>
        </row>
        <row r="48">
          <cell r="F48">
            <v>15000</v>
          </cell>
        </row>
        <row r="51">
          <cell r="F51">
            <v>1650000</v>
          </cell>
        </row>
        <row r="52">
          <cell r="F52">
            <v>500000</v>
          </cell>
        </row>
        <row r="60">
          <cell r="F60">
            <v>150000</v>
          </cell>
        </row>
        <row r="67">
          <cell r="F67">
            <v>1000000</v>
          </cell>
        </row>
        <row r="70">
          <cell r="F70">
            <v>995000</v>
          </cell>
        </row>
        <row r="71">
          <cell r="F71">
            <v>40000</v>
          </cell>
        </row>
        <row r="75">
          <cell r="F75">
            <v>400000</v>
          </cell>
        </row>
        <row r="78">
          <cell r="F78">
            <v>400000</v>
          </cell>
        </row>
        <row r="82">
          <cell r="F82">
            <v>50000</v>
          </cell>
        </row>
        <row r="86">
          <cell r="F86">
            <v>50000</v>
          </cell>
        </row>
        <row r="91">
          <cell r="F91">
            <v>50000</v>
          </cell>
        </row>
        <row r="95">
          <cell r="F95">
            <v>5000</v>
          </cell>
        </row>
        <row r="100">
          <cell r="F100">
            <v>200000</v>
          </cell>
        </row>
        <row r="101">
          <cell r="F101">
            <v>200000</v>
          </cell>
        </row>
        <row r="104">
          <cell r="F104">
            <v>300000</v>
          </cell>
        </row>
        <row r="105">
          <cell r="F105">
            <v>300000</v>
          </cell>
        </row>
        <row r="106">
          <cell r="F106">
            <v>300000</v>
          </cell>
        </row>
        <row r="112">
          <cell r="F112">
            <v>20000</v>
          </cell>
        </row>
        <row r="113">
          <cell r="F113">
            <v>20000</v>
          </cell>
        </row>
        <row r="114">
          <cell r="F114">
            <v>20000</v>
          </cell>
        </row>
        <row r="117">
          <cell r="F117">
            <v>20000</v>
          </cell>
        </row>
      </sheetData>
      <sheetData sheetId="7">
        <row r="6">
          <cell r="F6">
            <v>70000</v>
          </cell>
        </row>
        <row r="7">
          <cell r="F7">
            <v>70000</v>
          </cell>
        </row>
        <row r="8">
          <cell r="F8">
            <v>70000</v>
          </cell>
        </row>
        <row r="11">
          <cell r="F11">
            <v>20000</v>
          </cell>
        </row>
        <row r="16">
          <cell r="F16">
            <v>50000</v>
          </cell>
        </row>
      </sheetData>
      <sheetData sheetId="8">
        <row r="7">
          <cell r="F7">
            <v>400000</v>
          </cell>
        </row>
        <row r="8">
          <cell r="F8">
            <v>400000</v>
          </cell>
        </row>
        <row r="11">
          <cell r="F11">
            <v>250000</v>
          </cell>
        </row>
        <row r="16">
          <cell r="F16">
            <v>150000</v>
          </cell>
        </row>
        <row r="24">
          <cell r="F24">
            <v>175000</v>
          </cell>
        </row>
        <row r="25">
          <cell r="F25">
            <v>175000</v>
          </cell>
        </row>
        <row r="26">
          <cell r="F26">
            <v>175000</v>
          </cell>
        </row>
        <row r="29">
          <cell r="F29">
            <v>25000</v>
          </cell>
        </row>
        <row r="34">
          <cell r="F34">
            <v>150000</v>
          </cell>
        </row>
        <row r="41">
          <cell r="F41">
            <v>550000</v>
          </cell>
        </row>
        <row r="42">
          <cell r="F42">
            <v>550000</v>
          </cell>
        </row>
        <row r="43">
          <cell r="F43">
            <v>550000</v>
          </cell>
        </row>
        <row r="46">
          <cell r="F46">
            <v>500000</v>
          </cell>
        </row>
        <row r="55">
          <cell r="F55">
            <v>50000</v>
          </cell>
        </row>
      </sheetData>
      <sheetData sheetId="9" refreshError="1"/>
      <sheetData sheetId="10">
        <row r="7">
          <cell r="F7">
            <v>2090000</v>
          </cell>
        </row>
        <row r="8">
          <cell r="F8">
            <v>90000</v>
          </cell>
        </row>
        <row r="11">
          <cell r="F11">
            <v>50000</v>
          </cell>
        </row>
        <row r="15">
          <cell r="F15">
            <v>40000</v>
          </cell>
        </row>
        <row r="22">
          <cell r="F22">
            <v>2000000</v>
          </cell>
        </row>
        <row r="23">
          <cell r="F23">
            <v>2000000</v>
          </cell>
        </row>
      </sheetData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กลาง"/>
      <sheetName val="บริหารงานทั่วไป"/>
      <sheetName val="การรักษาความสงบภายใน"/>
      <sheetName val="การศึกษา"/>
      <sheetName val="สาธารณสุข"/>
      <sheetName val="สังคมสงเคราะห์"/>
      <sheetName val="เคหะและชุมชน"/>
      <sheetName val="สร้างความเข้มแข็งของชุมชน"/>
      <sheetName val="การศาสนาวัฒนธรรมและนันทนาการ"/>
      <sheetName val="อุตสาหกรรมและการโยธา"/>
      <sheetName val="การเกษตร"/>
      <sheetName val="การพาณิชย์"/>
      <sheetName val="Sheet1"/>
    </sheetNames>
    <sheetDataSet>
      <sheetData sheetId="0" refreshError="1">
        <row r="8">
          <cell r="F8">
            <v>19402228.780000001</v>
          </cell>
        </row>
        <row r="9">
          <cell r="F9">
            <v>19402228.780000001</v>
          </cell>
        </row>
        <row r="11">
          <cell r="F11">
            <v>247866</v>
          </cell>
        </row>
        <row r="17">
          <cell r="F17">
            <v>14857200</v>
          </cell>
        </row>
        <row r="21">
          <cell r="F21">
            <v>2563200</v>
          </cell>
        </row>
        <row r="25">
          <cell r="F25">
            <v>180000</v>
          </cell>
        </row>
        <row r="34">
          <cell r="F34">
            <v>646077</v>
          </cell>
        </row>
        <row r="42">
          <cell r="F42">
            <v>38575.78</v>
          </cell>
        </row>
        <row r="50">
          <cell r="F50">
            <v>80000</v>
          </cell>
        </row>
        <row r="56">
          <cell r="F56">
            <v>225990</v>
          </cell>
        </row>
        <row r="67">
          <cell r="F67">
            <v>30000</v>
          </cell>
        </row>
        <row r="71">
          <cell r="F71">
            <v>493900</v>
          </cell>
        </row>
        <row r="80">
          <cell r="F80">
            <v>39420</v>
          </cell>
        </row>
      </sheetData>
      <sheetData sheetId="1" refreshError="1">
        <row r="6">
          <cell r="F6">
            <v>16278000</v>
          </cell>
        </row>
        <row r="7">
          <cell r="F7">
            <v>10661700</v>
          </cell>
        </row>
        <row r="9">
          <cell r="F9">
            <v>695520</v>
          </cell>
        </row>
        <row r="15">
          <cell r="F15">
            <v>120000</v>
          </cell>
        </row>
        <row r="22">
          <cell r="F22">
            <v>120000</v>
          </cell>
        </row>
        <row r="29">
          <cell r="F29">
            <v>198720</v>
          </cell>
        </row>
        <row r="36">
          <cell r="F36">
            <v>1490400</v>
          </cell>
        </row>
        <row r="44">
          <cell r="F44">
            <v>4530720</v>
          </cell>
        </row>
        <row r="56">
          <cell r="F56">
            <v>162000</v>
          </cell>
        </row>
        <row r="67">
          <cell r="F67">
            <v>2881320</v>
          </cell>
        </row>
        <row r="71">
          <cell r="F71">
            <v>320700</v>
          </cell>
        </row>
        <row r="78">
          <cell r="F78">
            <v>84000</v>
          </cell>
        </row>
        <row r="83">
          <cell r="F83">
            <v>5124800</v>
          </cell>
        </row>
        <row r="95">
          <cell r="F95">
            <v>10000</v>
          </cell>
        </row>
        <row r="100">
          <cell r="F100">
            <v>40000</v>
          </cell>
        </row>
        <row r="104">
          <cell r="F104">
            <v>214800</v>
          </cell>
        </row>
        <row r="111">
          <cell r="F111">
            <v>1700000</v>
          </cell>
        </row>
        <row r="138">
          <cell r="F138">
            <v>350000</v>
          </cell>
        </row>
        <row r="143">
          <cell r="F143">
            <v>200000</v>
          </cell>
        </row>
        <row r="148">
          <cell r="F148">
            <v>100000</v>
          </cell>
        </row>
        <row r="154">
          <cell r="F154">
            <v>350000</v>
          </cell>
        </row>
        <row r="158">
          <cell r="F158">
            <v>150000</v>
          </cell>
        </row>
        <row r="162">
          <cell r="F162">
            <v>50000</v>
          </cell>
        </row>
        <row r="166">
          <cell r="F166">
            <v>130000</v>
          </cell>
        </row>
        <row r="170">
          <cell r="F170">
            <v>300000</v>
          </cell>
        </row>
        <row r="173">
          <cell r="F173">
            <v>100000</v>
          </cell>
        </row>
        <row r="176">
          <cell r="F176">
            <v>350000</v>
          </cell>
        </row>
        <row r="182">
          <cell r="F182">
            <v>50000</v>
          </cell>
        </row>
        <row r="186">
          <cell r="F186">
            <v>5000</v>
          </cell>
        </row>
        <row r="190">
          <cell r="F190">
            <v>20000</v>
          </cell>
        </row>
        <row r="195">
          <cell r="F195">
            <v>120000</v>
          </cell>
        </row>
        <row r="199">
          <cell r="F199">
            <v>5000</v>
          </cell>
        </row>
        <row r="203">
          <cell r="F203">
            <v>400000</v>
          </cell>
        </row>
        <row r="206">
          <cell r="F206">
            <v>40000</v>
          </cell>
        </row>
        <row r="209">
          <cell r="F209">
            <v>50000</v>
          </cell>
        </row>
        <row r="212">
          <cell r="F212">
            <v>30000</v>
          </cell>
        </row>
        <row r="215">
          <cell r="F215">
            <v>90000</v>
          </cell>
        </row>
        <row r="219">
          <cell r="F219">
            <v>491500</v>
          </cell>
        </row>
        <row r="250">
          <cell r="F250">
            <v>42500</v>
          </cell>
        </row>
        <row r="267">
          <cell r="F267">
            <v>62000</v>
          </cell>
        </row>
        <row r="280">
          <cell r="F280">
            <v>200000</v>
          </cell>
        </row>
        <row r="286">
          <cell r="F286">
            <v>70000</v>
          </cell>
        </row>
        <row r="287">
          <cell r="F287">
            <v>70000</v>
          </cell>
        </row>
        <row r="291">
          <cell r="F291">
            <v>70000</v>
          </cell>
        </row>
        <row r="298">
          <cell r="F298">
            <v>3343480</v>
          </cell>
        </row>
        <row r="299">
          <cell r="F299">
            <v>2288880</v>
          </cell>
        </row>
        <row r="301">
          <cell r="F301">
            <v>1681200</v>
          </cell>
        </row>
        <row r="306">
          <cell r="F306">
            <v>78000</v>
          </cell>
        </row>
        <row r="314">
          <cell r="F314">
            <v>210840</v>
          </cell>
        </row>
        <row r="318">
          <cell r="F318">
            <v>270840</v>
          </cell>
        </row>
        <row r="322">
          <cell r="F322">
            <v>48000</v>
          </cell>
        </row>
        <row r="331">
          <cell r="F331">
            <v>1032600</v>
          </cell>
        </row>
        <row r="333">
          <cell r="F333">
            <v>10000</v>
          </cell>
        </row>
        <row r="336">
          <cell r="F336">
            <v>10000</v>
          </cell>
        </row>
        <row r="340">
          <cell r="F340">
            <v>84000</v>
          </cell>
        </row>
        <row r="343">
          <cell r="F343">
            <v>30000</v>
          </cell>
        </row>
        <row r="347">
          <cell r="F347">
            <v>120000</v>
          </cell>
        </row>
        <row r="352">
          <cell r="F352">
            <v>20000</v>
          </cell>
        </row>
        <row r="359">
          <cell r="F359">
            <v>150000</v>
          </cell>
        </row>
        <row r="364">
          <cell r="F364">
            <v>400000</v>
          </cell>
        </row>
        <row r="370">
          <cell r="F370">
            <v>15000</v>
          </cell>
        </row>
        <row r="374">
          <cell r="F374">
            <v>120000</v>
          </cell>
        </row>
        <row r="378">
          <cell r="F378">
            <v>3600</v>
          </cell>
        </row>
        <row r="381">
          <cell r="F381">
            <v>70000</v>
          </cell>
        </row>
        <row r="385">
          <cell r="F385">
            <v>22000</v>
          </cell>
        </row>
      </sheetData>
      <sheetData sheetId="2" refreshError="1">
        <row r="6">
          <cell r="F6">
            <v>366000</v>
          </cell>
        </row>
        <row r="7">
          <cell r="F7">
            <v>230000</v>
          </cell>
        </row>
        <row r="11">
          <cell r="F11">
            <v>40000</v>
          </cell>
        </row>
        <row r="18">
          <cell r="F18">
            <v>150000</v>
          </cell>
        </row>
        <row r="27">
          <cell r="F27">
            <v>136000</v>
          </cell>
        </row>
        <row r="29">
          <cell r="F29">
            <v>90000</v>
          </cell>
        </row>
        <row r="44">
          <cell r="F44">
            <v>37500</v>
          </cell>
        </row>
        <row r="49">
          <cell r="F49">
            <v>8500</v>
          </cell>
        </row>
      </sheetData>
      <sheetData sheetId="3" refreshError="1">
        <row r="6">
          <cell r="F6">
            <v>2953760</v>
          </cell>
        </row>
        <row r="7">
          <cell r="F7">
            <v>1838760</v>
          </cell>
        </row>
        <row r="9">
          <cell r="F9">
            <v>1228440</v>
          </cell>
        </row>
        <row r="17">
          <cell r="F17">
            <v>78000</v>
          </cell>
        </row>
        <row r="25">
          <cell r="F25">
            <v>465960</v>
          </cell>
        </row>
        <row r="29">
          <cell r="F29">
            <v>60000</v>
          </cell>
        </row>
        <row r="36">
          <cell r="F36">
            <v>1115000</v>
          </cell>
        </row>
        <row r="38">
          <cell r="F38">
            <v>10000</v>
          </cell>
        </row>
        <row r="41">
          <cell r="F41">
            <v>10000</v>
          </cell>
        </row>
        <row r="45">
          <cell r="F45">
            <v>42000</v>
          </cell>
        </row>
        <row r="49">
          <cell r="F49">
            <v>350000</v>
          </cell>
        </row>
        <row r="55">
          <cell r="F55">
            <v>10000</v>
          </cell>
        </row>
        <row r="62">
          <cell r="F62">
            <v>130000</v>
          </cell>
        </row>
        <row r="67">
          <cell r="F67">
            <v>150000</v>
          </cell>
        </row>
        <row r="71">
          <cell r="F71">
            <v>50000</v>
          </cell>
        </row>
        <row r="75">
          <cell r="F75">
            <v>18000</v>
          </cell>
        </row>
        <row r="78">
          <cell r="F78">
            <v>50000</v>
          </cell>
        </row>
        <row r="82">
          <cell r="F82">
            <v>50000</v>
          </cell>
        </row>
        <row r="85">
          <cell r="F85">
            <v>25000</v>
          </cell>
        </row>
        <row r="88">
          <cell r="F88">
            <v>5000</v>
          </cell>
        </row>
        <row r="92">
          <cell r="F92">
            <v>80000</v>
          </cell>
        </row>
        <row r="95">
          <cell r="F95">
            <v>90000</v>
          </cell>
        </row>
        <row r="101">
          <cell r="F101">
            <v>25000</v>
          </cell>
        </row>
        <row r="104">
          <cell r="F104">
            <v>20000</v>
          </cell>
        </row>
        <row r="108">
          <cell r="F108">
            <v>6979281</v>
          </cell>
        </row>
        <row r="109">
          <cell r="F109">
            <v>2101140</v>
          </cell>
        </row>
        <row r="111">
          <cell r="F111">
            <v>1626240</v>
          </cell>
        </row>
        <row r="116">
          <cell r="F116">
            <v>413280</v>
          </cell>
        </row>
        <row r="121">
          <cell r="F121">
            <v>61620</v>
          </cell>
        </row>
        <row r="128">
          <cell r="F128">
            <v>2554441</v>
          </cell>
        </row>
        <row r="133">
          <cell r="F133">
            <v>1153400</v>
          </cell>
        </row>
        <row r="145">
          <cell r="F145">
            <v>1401041</v>
          </cell>
        </row>
        <row r="172">
          <cell r="F172">
            <v>79700</v>
          </cell>
        </row>
        <row r="201">
          <cell r="F201">
            <v>6500</v>
          </cell>
        </row>
        <row r="209">
          <cell r="F209">
            <v>15200</v>
          </cell>
        </row>
        <row r="212">
          <cell r="F212">
            <v>2244000</v>
          </cell>
        </row>
        <row r="214">
          <cell r="F214">
            <v>384000</v>
          </cell>
        </row>
        <row r="217">
          <cell r="F217">
            <v>312000</v>
          </cell>
        </row>
        <row r="220">
          <cell r="F220">
            <v>452000</v>
          </cell>
        </row>
        <row r="223">
          <cell r="F223">
            <v>108000</v>
          </cell>
        </row>
        <row r="226">
          <cell r="F226">
            <v>988000</v>
          </cell>
        </row>
      </sheetData>
      <sheetData sheetId="4" refreshError="1">
        <row r="6">
          <cell r="F6">
            <v>50000</v>
          </cell>
        </row>
        <row r="7">
          <cell r="F7">
            <v>50000</v>
          </cell>
        </row>
        <row r="8">
          <cell r="F8">
            <v>50000</v>
          </cell>
        </row>
        <row r="9">
          <cell r="F9">
            <v>50000</v>
          </cell>
        </row>
        <row r="14">
          <cell r="F14">
            <v>49210</v>
          </cell>
        </row>
        <row r="15">
          <cell r="F15">
            <v>49210</v>
          </cell>
        </row>
        <row r="19">
          <cell r="F19">
            <v>49210</v>
          </cell>
        </row>
        <row r="26">
          <cell r="F26">
            <v>830000</v>
          </cell>
        </row>
        <row r="27">
          <cell r="F27">
            <v>830000</v>
          </cell>
        </row>
        <row r="31">
          <cell r="F31">
            <v>750000</v>
          </cell>
        </row>
        <row r="37">
          <cell r="F37">
            <v>80000</v>
          </cell>
        </row>
      </sheetData>
      <sheetData sheetId="5" refreshError="1"/>
      <sheetData sheetId="6" refreshError="1">
        <row r="6">
          <cell r="F6">
            <v>4012040</v>
          </cell>
        </row>
        <row r="9">
          <cell r="F9">
            <v>1427160</v>
          </cell>
        </row>
        <row r="17">
          <cell r="F17">
            <v>78000</v>
          </cell>
        </row>
        <row r="25">
          <cell r="F25">
            <v>375600</v>
          </cell>
        </row>
        <row r="29">
          <cell r="F29">
            <v>60000</v>
          </cell>
        </row>
        <row r="36">
          <cell r="F36">
            <v>1968400</v>
          </cell>
        </row>
        <row r="38">
          <cell r="F38">
            <v>10000</v>
          </cell>
        </row>
        <row r="41">
          <cell r="F41">
            <v>10000</v>
          </cell>
        </row>
        <row r="45">
          <cell r="F45">
            <v>57600</v>
          </cell>
        </row>
        <row r="48">
          <cell r="F48">
            <v>15000</v>
          </cell>
        </row>
        <row r="52">
          <cell r="F52">
            <v>300000</v>
          </cell>
        </row>
        <row r="60">
          <cell r="F60">
            <v>150000</v>
          </cell>
        </row>
        <row r="67">
          <cell r="F67">
            <v>650000</v>
          </cell>
        </row>
        <row r="71">
          <cell r="F71">
            <v>40000</v>
          </cell>
        </row>
        <row r="75">
          <cell r="F75">
            <v>200000</v>
          </cell>
        </row>
        <row r="78">
          <cell r="F78">
            <v>200000</v>
          </cell>
        </row>
        <row r="82">
          <cell r="F82">
            <v>15000</v>
          </cell>
        </row>
        <row r="86">
          <cell r="F86">
            <v>40800</v>
          </cell>
        </row>
        <row r="91">
          <cell r="F91">
            <v>75000</v>
          </cell>
        </row>
        <row r="95">
          <cell r="F95">
            <v>5000</v>
          </cell>
        </row>
        <row r="101">
          <cell r="F101">
            <v>200000</v>
          </cell>
        </row>
        <row r="104">
          <cell r="F104">
            <v>100000</v>
          </cell>
        </row>
        <row r="106">
          <cell r="F106">
            <v>100000</v>
          </cell>
        </row>
        <row r="112">
          <cell r="F112">
            <v>20000</v>
          </cell>
        </row>
        <row r="113">
          <cell r="F113">
            <v>20000</v>
          </cell>
        </row>
        <row r="117">
          <cell r="F117">
            <v>20000</v>
          </cell>
        </row>
      </sheetData>
      <sheetData sheetId="7" refreshError="1">
        <row r="6">
          <cell r="F6">
            <v>70000</v>
          </cell>
        </row>
        <row r="7">
          <cell r="F7">
            <v>70000</v>
          </cell>
        </row>
        <row r="11">
          <cell r="F11">
            <v>50000</v>
          </cell>
        </row>
        <row r="17">
          <cell r="F17">
            <v>20000</v>
          </cell>
        </row>
      </sheetData>
      <sheetData sheetId="8" refreshError="1">
        <row r="6">
          <cell r="F6">
            <v>380000</v>
          </cell>
        </row>
        <row r="7">
          <cell r="F7">
            <v>380000</v>
          </cell>
        </row>
        <row r="11">
          <cell r="F11">
            <v>150000</v>
          </cell>
        </row>
        <row r="18">
          <cell r="F18">
            <v>230000</v>
          </cell>
        </row>
        <row r="24">
          <cell r="F24">
            <v>330000</v>
          </cell>
        </row>
        <row r="25">
          <cell r="F25">
            <v>330000</v>
          </cell>
        </row>
        <row r="29">
          <cell r="F29">
            <v>25000</v>
          </cell>
        </row>
        <row r="34">
          <cell r="F34">
            <v>150000</v>
          </cell>
        </row>
        <row r="40">
          <cell r="F40">
            <v>80000</v>
          </cell>
        </row>
        <row r="45">
          <cell r="F45">
            <v>75000</v>
          </cell>
        </row>
        <row r="52">
          <cell r="F52">
            <v>630000</v>
          </cell>
        </row>
        <row r="56">
          <cell r="F56">
            <v>500000</v>
          </cell>
        </row>
        <row r="64">
          <cell r="F64">
            <v>50000</v>
          </cell>
        </row>
        <row r="69">
          <cell r="F69">
            <v>80000</v>
          </cell>
        </row>
      </sheetData>
      <sheetData sheetId="9" refreshError="1">
        <row r="6">
          <cell r="F6">
            <v>5076000</v>
          </cell>
        </row>
        <row r="7">
          <cell r="F7">
            <v>5076000</v>
          </cell>
        </row>
        <row r="10">
          <cell r="F10">
            <v>2458000</v>
          </cell>
        </row>
        <row r="19">
          <cell r="F19">
            <v>1203000</v>
          </cell>
        </row>
        <row r="25">
          <cell r="F25">
            <v>1415000</v>
          </cell>
        </row>
      </sheetData>
      <sheetData sheetId="10" refreshError="1">
        <row r="6">
          <cell r="F6">
            <v>2355000</v>
          </cell>
        </row>
        <row r="7">
          <cell r="F7">
            <v>2355000</v>
          </cell>
        </row>
        <row r="24">
          <cell r="F24">
            <v>2300000</v>
          </cell>
        </row>
        <row r="28">
          <cell r="F28">
            <v>175000</v>
          </cell>
        </row>
        <row r="29">
          <cell r="F29">
            <v>175000</v>
          </cell>
        </row>
        <row r="34">
          <cell r="F34">
            <v>100000</v>
          </cell>
        </row>
        <row r="40">
          <cell r="F40">
            <v>5000</v>
          </cell>
        </row>
        <row r="44">
          <cell r="F44">
            <v>20000</v>
          </cell>
        </row>
        <row r="49">
          <cell r="F49">
            <v>50000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7" workbookViewId="0">
      <selection activeCell="H13" sqref="A13:H14"/>
    </sheetView>
  </sheetViews>
  <sheetFormatPr defaultRowHeight="21" x14ac:dyDescent="0.35"/>
  <cols>
    <col min="1" max="1" width="14.7109375" style="1" customWidth="1"/>
    <col min="2" max="7" width="9.140625" style="1"/>
    <col min="8" max="8" width="10.85546875" style="1" customWidth="1"/>
    <col min="9" max="16384" width="9.140625" style="1"/>
  </cols>
  <sheetData>
    <row r="1" spans="1:13" ht="21" customHeight="1" x14ac:dyDescent="0.35"/>
    <row r="2" spans="1:13" ht="21" customHeight="1" x14ac:dyDescent="0.35"/>
    <row r="3" spans="1:13" ht="21" customHeight="1" x14ac:dyDescent="0.35"/>
    <row r="4" spans="1:13" ht="21" customHeight="1" x14ac:dyDescent="0.35"/>
    <row r="5" spans="1:13" ht="21" customHeight="1" x14ac:dyDescent="0.35">
      <c r="C5" s="87"/>
    </row>
    <row r="6" spans="1:13" ht="21" customHeight="1" x14ac:dyDescent="0.35">
      <c r="C6" s="87"/>
    </row>
    <row r="7" spans="1:13" ht="21" customHeight="1" x14ac:dyDescent="0.35">
      <c r="C7" s="87"/>
      <c r="M7" s="134"/>
    </row>
    <row r="8" spans="1:13" ht="21" customHeight="1" x14ac:dyDescent="0.35">
      <c r="C8" s="88"/>
    </row>
    <row r="9" spans="1:13" ht="21" customHeight="1" x14ac:dyDescent="0.35">
      <c r="C9" s="88"/>
    </row>
    <row r="10" spans="1:13" ht="21" customHeight="1" x14ac:dyDescent="0.35">
      <c r="C10" s="88"/>
    </row>
    <row r="11" spans="1:13" ht="21" customHeight="1" x14ac:dyDescent="0.35">
      <c r="A11" s="413"/>
      <c r="B11" s="413"/>
      <c r="C11" s="413"/>
      <c r="D11" s="413"/>
      <c r="E11" s="413"/>
      <c r="F11" s="413"/>
      <c r="G11" s="413"/>
      <c r="H11" s="413"/>
    </row>
    <row r="12" spans="1:13" ht="24" customHeight="1" x14ac:dyDescent="0.45">
      <c r="A12" s="412" t="s">
        <v>559</v>
      </c>
      <c r="B12" s="412"/>
      <c r="C12" s="412"/>
      <c r="D12" s="412"/>
      <c r="E12" s="412"/>
      <c r="F12" s="412"/>
      <c r="G12" s="412"/>
      <c r="H12" s="412"/>
    </row>
    <row r="13" spans="1:13" ht="24" customHeight="1" x14ac:dyDescent="0.45">
      <c r="A13" s="143"/>
      <c r="B13" s="143"/>
      <c r="C13" s="143"/>
      <c r="D13" s="143"/>
      <c r="E13" s="143"/>
      <c r="F13" s="143"/>
      <c r="G13" s="143"/>
      <c r="H13" s="143"/>
    </row>
    <row r="14" spans="1:13" s="89" customFormat="1" ht="24" customHeight="1" x14ac:dyDescent="0.45">
      <c r="A14" s="412" t="s">
        <v>152</v>
      </c>
      <c r="B14" s="412"/>
      <c r="C14" s="412"/>
      <c r="D14" s="412"/>
      <c r="E14" s="412"/>
      <c r="F14" s="412"/>
      <c r="G14" s="412"/>
      <c r="H14" s="412"/>
    </row>
    <row r="15" spans="1:13" ht="21" customHeight="1" x14ac:dyDescent="0.35">
      <c r="C15" s="87"/>
    </row>
    <row r="16" spans="1:13" ht="27" customHeight="1" x14ac:dyDescent="0.45">
      <c r="A16" s="412" t="s">
        <v>176</v>
      </c>
      <c r="B16" s="412"/>
      <c r="C16" s="412"/>
      <c r="D16" s="412"/>
      <c r="E16" s="412"/>
      <c r="F16" s="412"/>
      <c r="G16" s="412"/>
      <c r="H16" s="412"/>
    </row>
    <row r="17" spans="1:9" ht="21" customHeight="1" x14ac:dyDescent="0.35">
      <c r="C17" s="87"/>
    </row>
    <row r="18" spans="1:9" ht="24" customHeight="1" x14ac:dyDescent="0.45">
      <c r="A18" s="412" t="s">
        <v>755</v>
      </c>
      <c r="B18" s="412"/>
      <c r="C18" s="412"/>
      <c r="D18" s="412"/>
      <c r="E18" s="412"/>
      <c r="F18" s="412"/>
      <c r="G18" s="412"/>
      <c r="H18" s="412"/>
      <c r="I18" s="135"/>
    </row>
    <row r="19" spans="1:9" ht="21" customHeight="1" x14ac:dyDescent="0.35">
      <c r="C19" s="87"/>
    </row>
    <row r="20" spans="1:9" ht="24" customHeight="1" x14ac:dyDescent="0.45">
      <c r="A20" s="412" t="s">
        <v>136</v>
      </c>
      <c r="B20" s="412"/>
      <c r="C20" s="412"/>
      <c r="D20" s="412"/>
      <c r="E20" s="412"/>
      <c r="F20" s="412"/>
      <c r="G20" s="412"/>
      <c r="H20" s="412"/>
    </row>
    <row r="21" spans="1:9" ht="21" customHeight="1" x14ac:dyDescent="0.35">
      <c r="C21" s="87"/>
    </row>
    <row r="22" spans="1:9" ht="21" customHeight="1" x14ac:dyDescent="0.35"/>
    <row r="23" spans="1:9" ht="24" customHeight="1" x14ac:dyDescent="0.45">
      <c r="A23" s="412" t="s">
        <v>30</v>
      </c>
      <c r="B23" s="412"/>
      <c r="C23" s="412"/>
      <c r="D23" s="412"/>
      <c r="E23" s="412"/>
      <c r="F23" s="412"/>
      <c r="G23" s="412"/>
      <c r="H23" s="412"/>
    </row>
    <row r="24" spans="1:9" ht="24" customHeight="1" x14ac:dyDescent="0.45">
      <c r="A24" s="412" t="s">
        <v>217</v>
      </c>
      <c r="B24" s="412"/>
      <c r="C24" s="412"/>
      <c r="D24" s="412"/>
      <c r="E24" s="412"/>
      <c r="F24" s="412"/>
      <c r="G24" s="412"/>
      <c r="H24" s="412"/>
    </row>
    <row r="25" spans="1:9" ht="21" customHeight="1" x14ac:dyDescent="0.35"/>
    <row r="26" spans="1:9" ht="21" customHeight="1" x14ac:dyDescent="0.35"/>
    <row r="27" spans="1:9" ht="21" customHeight="1" x14ac:dyDescent="0.35"/>
    <row r="28" spans="1:9" ht="21" customHeight="1" x14ac:dyDescent="0.35"/>
    <row r="29" spans="1:9" ht="21" customHeight="1" x14ac:dyDescent="0.35"/>
    <row r="30" spans="1:9" ht="21" customHeight="1" x14ac:dyDescent="0.35"/>
    <row r="31" spans="1:9" ht="21" customHeight="1" x14ac:dyDescent="0.35"/>
  </sheetData>
  <mergeCells count="8">
    <mergeCell ref="A23:H23"/>
    <mergeCell ref="A24:H24"/>
    <mergeCell ref="A18:H18"/>
    <mergeCell ref="A11:H11"/>
    <mergeCell ref="A14:H14"/>
    <mergeCell ref="A16:H16"/>
    <mergeCell ref="A20:H20"/>
    <mergeCell ref="A12:H12"/>
  </mergeCells>
  <phoneticPr fontId="2" type="noConversion"/>
  <pageMargins left="1.181102362204724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37" workbookViewId="0">
      <selection activeCell="A7" sqref="A7"/>
    </sheetView>
  </sheetViews>
  <sheetFormatPr defaultRowHeight="21" x14ac:dyDescent="0.35"/>
  <cols>
    <col min="1" max="1" width="8.7109375" style="7" customWidth="1"/>
    <col min="2" max="5" width="9.140625" style="7" customWidth="1"/>
    <col min="6" max="6" width="38.7109375" style="7" customWidth="1"/>
    <col min="7" max="16384" width="9.140625" style="7"/>
  </cols>
  <sheetData>
    <row r="1" spans="1:8" ht="21" customHeight="1" x14ac:dyDescent="0.35">
      <c r="A1" s="419" t="s">
        <v>152</v>
      </c>
      <c r="B1" s="419"/>
      <c r="C1" s="419"/>
      <c r="D1" s="419"/>
      <c r="E1" s="419"/>
      <c r="F1" s="419"/>
      <c r="G1" s="146"/>
      <c r="H1" s="146"/>
    </row>
    <row r="2" spans="1:8" ht="21" customHeight="1" x14ac:dyDescent="0.35">
      <c r="A2" s="419" t="s">
        <v>726</v>
      </c>
      <c r="B2" s="419"/>
      <c r="C2" s="419"/>
      <c r="D2" s="419"/>
      <c r="E2" s="419"/>
      <c r="F2" s="419"/>
      <c r="G2" s="146"/>
      <c r="H2" s="146"/>
    </row>
    <row r="3" spans="1:8" ht="21" customHeight="1" x14ac:dyDescent="0.35">
      <c r="A3" s="419" t="s">
        <v>30</v>
      </c>
      <c r="B3" s="419"/>
      <c r="C3" s="419"/>
      <c r="D3" s="419"/>
      <c r="E3" s="419"/>
      <c r="F3" s="419"/>
      <c r="G3" s="146"/>
      <c r="H3" s="146"/>
    </row>
    <row r="4" spans="1:8" ht="21" customHeight="1" x14ac:dyDescent="0.35">
      <c r="A4" s="419" t="s">
        <v>217</v>
      </c>
      <c r="B4" s="419"/>
      <c r="C4" s="419"/>
      <c r="D4" s="419"/>
      <c r="E4" s="419"/>
      <c r="F4" s="419"/>
      <c r="G4" s="146"/>
      <c r="H4" s="146"/>
    </row>
    <row r="5" spans="1:8" ht="10.5" customHeight="1" x14ac:dyDescent="0.35"/>
    <row r="6" spans="1:8" x14ac:dyDescent="0.35">
      <c r="A6" s="7" t="s">
        <v>298</v>
      </c>
      <c r="B6" s="47" t="s">
        <v>751</v>
      </c>
      <c r="C6" s="47"/>
      <c r="D6" s="47"/>
      <c r="E6" s="47"/>
      <c r="F6" s="47"/>
    </row>
    <row r="7" spans="1:8" x14ac:dyDescent="0.35">
      <c r="A7" s="47" t="s">
        <v>607</v>
      </c>
      <c r="B7" s="47"/>
      <c r="C7" s="47"/>
      <c r="D7" s="47"/>
      <c r="E7" s="47"/>
      <c r="F7" s="47"/>
    </row>
    <row r="8" spans="1:8" x14ac:dyDescent="0.35">
      <c r="A8" s="47" t="s">
        <v>575</v>
      </c>
      <c r="B8" s="47"/>
      <c r="C8" s="47"/>
      <c r="D8" s="47"/>
      <c r="E8" s="47"/>
      <c r="F8" s="47"/>
    </row>
    <row r="9" spans="1:8" ht="10.5" customHeight="1" x14ac:dyDescent="0.35"/>
    <row r="10" spans="1:8" x14ac:dyDescent="0.35">
      <c r="A10" s="60" t="s">
        <v>238</v>
      </c>
      <c r="B10" s="418" t="s">
        <v>727</v>
      </c>
      <c r="C10" s="418"/>
      <c r="D10" s="418"/>
      <c r="E10" s="418"/>
      <c r="F10" s="418"/>
      <c r="G10" s="418"/>
      <c r="H10" s="418"/>
    </row>
    <row r="11" spans="1:8" x14ac:dyDescent="0.35">
      <c r="A11" s="60" t="s">
        <v>348</v>
      </c>
      <c r="B11" s="418" t="s">
        <v>728</v>
      </c>
      <c r="C11" s="418"/>
      <c r="D11" s="418"/>
      <c r="E11" s="418"/>
      <c r="F11" s="418"/>
      <c r="G11" s="418"/>
      <c r="H11" s="418"/>
    </row>
    <row r="12" spans="1:8" x14ac:dyDescent="0.35">
      <c r="A12" s="60" t="s">
        <v>239</v>
      </c>
      <c r="B12" s="418" t="s">
        <v>756</v>
      </c>
      <c r="C12" s="418"/>
      <c r="D12" s="418"/>
      <c r="E12" s="418"/>
      <c r="F12" s="418"/>
      <c r="G12" s="418"/>
      <c r="H12" s="418"/>
    </row>
    <row r="13" spans="1:8" x14ac:dyDescent="0.35">
      <c r="A13" s="60" t="s">
        <v>240</v>
      </c>
      <c r="B13" s="418" t="s">
        <v>60</v>
      </c>
      <c r="C13" s="418"/>
      <c r="D13" s="418"/>
      <c r="E13" s="418"/>
      <c r="F13" s="418"/>
      <c r="G13" s="418"/>
      <c r="H13" s="418"/>
    </row>
    <row r="14" spans="1:8" x14ac:dyDescent="0.35">
      <c r="B14" s="418" t="s">
        <v>757</v>
      </c>
      <c r="C14" s="418"/>
      <c r="D14" s="418"/>
      <c r="E14" s="418"/>
      <c r="F14" s="418"/>
    </row>
    <row r="15" spans="1:8" ht="12.75" customHeight="1" x14ac:dyDescent="0.35"/>
    <row r="16" spans="1:8" x14ac:dyDescent="0.35">
      <c r="A16" s="426" t="s">
        <v>153</v>
      </c>
      <c r="B16" s="427"/>
      <c r="C16" s="427"/>
      <c r="D16" s="427"/>
      <c r="E16" s="427"/>
      <c r="F16" s="151" t="s">
        <v>154</v>
      </c>
    </row>
    <row r="17" spans="1:6" x14ac:dyDescent="0.35">
      <c r="A17" s="56" t="s">
        <v>155</v>
      </c>
      <c r="B17" s="43"/>
      <c r="C17" s="43"/>
      <c r="D17" s="43"/>
      <c r="E17" s="43"/>
      <c r="F17" s="164"/>
    </row>
    <row r="18" spans="1:6" x14ac:dyDescent="0.35">
      <c r="A18" s="24" t="s">
        <v>156</v>
      </c>
      <c r="B18" s="26"/>
      <c r="C18" s="26"/>
      <c r="D18" s="26"/>
      <c r="E18" s="26"/>
      <c r="F18" s="169">
        <f>'9.รายงานประมาณการรายจ่าย'!G155</f>
        <v>20528200</v>
      </c>
    </row>
    <row r="19" spans="1:6" x14ac:dyDescent="0.35">
      <c r="A19" s="24" t="s">
        <v>157</v>
      </c>
      <c r="B19" s="26"/>
      <c r="C19" s="26"/>
      <c r="D19" s="26"/>
      <c r="E19" s="26"/>
      <c r="F19" s="169">
        <f>'9.รายงานประมาณการรายจ่าย'!G188</f>
        <v>90000</v>
      </c>
    </row>
    <row r="20" spans="1:6" x14ac:dyDescent="0.35">
      <c r="A20" s="21" t="s">
        <v>158</v>
      </c>
      <c r="B20" s="26"/>
      <c r="C20" s="26"/>
      <c r="D20" s="26"/>
      <c r="E20" s="26"/>
      <c r="F20" s="169"/>
    </row>
    <row r="21" spans="1:6" x14ac:dyDescent="0.35">
      <c r="A21" s="24" t="s">
        <v>159</v>
      </c>
      <c r="B21" s="26"/>
      <c r="C21" s="26"/>
      <c r="D21" s="26"/>
      <c r="E21" s="26"/>
      <c r="F21" s="169">
        <f>'9.รายงานประมาณการรายจ่าย'!G313</f>
        <v>10062595.4</v>
      </c>
    </row>
    <row r="22" spans="1:6" x14ac:dyDescent="0.35">
      <c r="A22" s="24" t="s">
        <v>160</v>
      </c>
      <c r="B22" s="26"/>
      <c r="C22" s="26"/>
      <c r="D22" s="26"/>
      <c r="E22" s="26"/>
      <c r="F22" s="169">
        <f>'9.รายงานประมาณการรายจ่าย'!G357</f>
        <v>932000</v>
      </c>
    </row>
    <row r="23" spans="1:6" x14ac:dyDescent="0.35">
      <c r="A23" s="24" t="s">
        <v>161</v>
      </c>
      <c r="B23" s="26"/>
      <c r="C23" s="26"/>
      <c r="D23" s="26"/>
      <c r="E23" s="26"/>
      <c r="F23" s="169">
        <f>'9.รายงานประมาณการรายจ่าย'!G429</f>
        <v>5466860</v>
      </c>
    </row>
    <row r="24" spans="1:6" x14ac:dyDescent="0.35">
      <c r="A24" s="24" t="s">
        <v>162</v>
      </c>
      <c r="B24" s="26"/>
      <c r="C24" s="26"/>
      <c r="D24" s="26"/>
      <c r="E24" s="26"/>
      <c r="F24" s="169">
        <f>'9.รายงานประมาณการรายจ่าย'!G444</f>
        <v>70000</v>
      </c>
    </row>
    <row r="25" spans="1:6" x14ac:dyDescent="0.35">
      <c r="A25" s="24" t="s">
        <v>163</v>
      </c>
      <c r="B25" s="26"/>
      <c r="C25" s="26"/>
      <c r="D25" s="26"/>
      <c r="E25" s="26"/>
      <c r="F25" s="169">
        <f>'9.รายงานประมาณการรายจ่าย'!G497</f>
        <v>1125000</v>
      </c>
    </row>
    <row r="26" spans="1:6" x14ac:dyDescent="0.35">
      <c r="A26" s="21" t="s">
        <v>164</v>
      </c>
      <c r="B26" s="26"/>
      <c r="C26" s="26"/>
      <c r="D26" s="26"/>
      <c r="E26" s="26"/>
      <c r="F26" s="169"/>
    </row>
    <row r="27" spans="1:6" x14ac:dyDescent="0.35">
      <c r="A27" s="24" t="s">
        <v>165</v>
      </c>
      <c r="B27" s="26"/>
      <c r="C27" s="26"/>
      <c r="D27" s="26"/>
      <c r="E27" s="26"/>
      <c r="F27" s="169">
        <f>'9.รายงานประมาณการรายจ่าย'!G542</f>
        <v>2090000</v>
      </c>
    </row>
    <row r="28" spans="1:6" x14ac:dyDescent="0.35">
      <c r="A28" s="21" t="s">
        <v>166</v>
      </c>
      <c r="B28" s="26"/>
      <c r="C28" s="26"/>
      <c r="D28" s="26"/>
      <c r="E28" s="26"/>
      <c r="F28" s="170"/>
    </row>
    <row r="29" spans="1:6" x14ac:dyDescent="0.35">
      <c r="A29" s="24" t="s">
        <v>167</v>
      </c>
      <c r="B29" s="26"/>
      <c r="C29" s="26"/>
      <c r="D29" s="26"/>
      <c r="E29" s="26"/>
      <c r="F29" s="171">
        <f>'9.รายงานประมาณการรายจ่าย'!G26</f>
        <v>20625344.5</v>
      </c>
    </row>
    <row r="30" spans="1:6" x14ac:dyDescent="0.35">
      <c r="A30" s="426" t="s">
        <v>168</v>
      </c>
      <c r="B30" s="427"/>
      <c r="C30" s="427"/>
      <c r="D30" s="427"/>
      <c r="E30" s="428"/>
      <c r="F30" s="172">
        <f>SUM(F18:F29)</f>
        <v>60989999.899999999</v>
      </c>
    </row>
    <row r="31" spans="1:6" x14ac:dyDescent="0.35">
      <c r="A31" s="127"/>
      <c r="B31" s="127"/>
      <c r="C31" s="127"/>
      <c r="D31" s="127"/>
      <c r="E31" s="127"/>
      <c r="F31" s="128"/>
    </row>
    <row r="32" spans="1:6" x14ac:dyDescent="0.35">
      <c r="A32" s="60" t="s">
        <v>241</v>
      </c>
      <c r="B32" s="7" t="s">
        <v>61</v>
      </c>
    </row>
    <row r="33" spans="1:6" x14ac:dyDescent="0.35">
      <c r="A33" s="7" t="s">
        <v>608</v>
      </c>
    </row>
    <row r="34" spans="1:6" x14ac:dyDescent="0.35">
      <c r="A34" s="7" t="s">
        <v>663</v>
      </c>
    </row>
    <row r="37" spans="1:6" x14ac:dyDescent="0.35">
      <c r="A37" s="60" t="s">
        <v>62</v>
      </c>
      <c r="B37" s="7" t="s">
        <v>609</v>
      </c>
    </row>
    <row r="39" spans="1:6" x14ac:dyDescent="0.35">
      <c r="C39" s="7" t="s">
        <v>26</v>
      </c>
    </row>
    <row r="42" spans="1:6" x14ac:dyDescent="0.35">
      <c r="E42" s="223" t="s">
        <v>27</v>
      </c>
    </row>
    <row r="43" spans="1:6" x14ac:dyDescent="0.35">
      <c r="F43" s="175" t="s">
        <v>574</v>
      </c>
    </row>
    <row r="44" spans="1:6" x14ac:dyDescent="0.35">
      <c r="E44" s="7" t="s">
        <v>664</v>
      </c>
    </row>
    <row r="47" spans="1:6" x14ac:dyDescent="0.35">
      <c r="B47" s="223" t="s">
        <v>25</v>
      </c>
    </row>
  </sheetData>
  <mergeCells count="11">
    <mergeCell ref="A30:E30"/>
    <mergeCell ref="A1:F1"/>
    <mergeCell ref="A2:F2"/>
    <mergeCell ref="A3:F3"/>
    <mergeCell ref="A4:F4"/>
    <mergeCell ref="B14:F14"/>
    <mergeCell ref="B13:H13"/>
    <mergeCell ref="B10:H10"/>
    <mergeCell ref="B11:H11"/>
    <mergeCell ref="B12:H12"/>
    <mergeCell ref="A16:E16"/>
  </mergeCells>
  <phoneticPr fontId="2" type="noConversion"/>
  <pageMargins left="1.1811023622047245" right="0.39370078740157483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4"/>
  <sheetViews>
    <sheetView topLeftCell="A4" workbookViewId="0">
      <selection activeCell="O15" sqref="N15:O16"/>
    </sheetView>
  </sheetViews>
  <sheetFormatPr defaultRowHeight="21" x14ac:dyDescent="0.35"/>
  <cols>
    <col min="1" max="16384" width="9.140625" style="1"/>
  </cols>
  <sheetData>
    <row r="6" spans="1:8" x14ac:dyDescent="0.35">
      <c r="C6" s="87"/>
    </row>
    <row r="7" spans="1:8" x14ac:dyDescent="0.35">
      <c r="C7" s="87"/>
    </row>
    <row r="8" spans="1:8" x14ac:dyDescent="0.35">
      <c r="C8" s="87"/>
    </row>
    <row r="9" spans="1:8" x14ac:dyDescent="0.35">
      <c r="C9" s="88"/>
    </row>
    <row r="10" spans="1:8" x14ac:dyDescent="0.35">
      <c r="C10" s="88"/>
    </row>
    <row r="11" spans="1:8" x14ac:dyDescent="0.35">
      <c r="C11" s="88"/>
    </row>
    <row r="12" spans="1:8" s="89" customFormat="1" ht="30.75" x14ac:dyDescent="0.45">
      <c r="A12" s="412" t="s">
        <v>336</v>
      </c>
      <c r="B12" s="412"/>
      <c r="C12" s="412"/>
      <c r="D12" s="412"/>
      <c r="E12" s="412"/>
      <c r="F12" s="412"/>
      <c r="G12" s="412"/>
      <c r="H12" s="412"/>
    </row>
    <row r="13" spans="1:8" x14ac:dyDescent="0.35">
      <c r="A13" s="87"/>
      <c r="B13" s="87"/>
      <c r="C13" s="87"/>
      <c r="D13" s="87"/>
      <c r="E13" s="87"/>
      <c r="F13" s="87"/>
      <c r="G13" s="87"/>
      <c r="H13" s="87"/>
    </row>
    <row r="14" spans="1:8" s="89" customFormat="1" ht="30.75" x14ac:dyDescent="0.45">
      <c r="A14" s="412" t="s">
        <v>441</v>
      </c>
      <c r="B14" s="412"/>
      <c r="C14" s="412"/>
      <c r="D14" s="412"/>
      <c r="E14" s="412"/>
      <c r="F14" s="412"/>
      <c r="G14" s="412"/>
      <c r="H14" s="412"/>
    </row>
    <row r="15" spans="1:8" x14ac:dyDescent="0.35">
      <c r="A15" s="87"/>
      <c r="B15" s="87"/>
      <c r="C15" s="87"/>
      <c r="D15" s="87"/>
      <c r="E15" s="87"/>
      <c r="F15" s="87"/>
      <c r="G15" s="87"/>
      <c r="H15" s="87"/>
    </row>
    <row r="16" spans="1:8" s="89" customFormat="1" ht="30.75" x14ac:dyDescent="0.45">
      <c r="A16" s="412" t="s">
        <v>337</v>
      </c>
      <c r="B16" s="412"/>
      <c r="C16" s="412"/>
      <c r="D16" s="412"/>
      <c r="E16" s="412"/>
      <c r="F16" s="412"/>
      <c r="G16" s="412"/>
      <c r="H16" s="412"/>
    </row>
    <row r="17" spans="1:8" s="89" customFormat="1" ht="30.75" x14ac:dyDescent="0.45">
      <c r="A17" s="412" t="s">
        <v>618</v>
      </c>
      <c r="B17" s="412"/>
      <c r="C17" s="412"/>
      <c r="D17" s="412"/>
      <c r="E17" s="412"/>
      <c r="F17" s="412"/>
      <c r="G17" s="412"/>
      <c r="H17" s="412"/>
    </row>
    <row r="18" spans="1:8" x14ac:dyDescent="0.35">
      <c r="C18" s="87"/>
    </row>
    <row r="19" spans="1:8" x14ac:dyDescent="0.35">
      <c r="C19" s="87"/>
    </row>
    <row r="20" spans="1:8" ht="30.75" x14ac:dyDescent="0.45">
      <c r="A20" s="412" t="s">
        <v>136</v>
      </c>
      <c r="B20" s="412"/>
      <c r="C20" s="412"/>
      <c r="D20" s="412"/>
      <c r="E20" s="412"/>
      <c r="F20" s="412"/>
      <c r="G20" s="412"/>
      <c r="H20" s="412"/>
    </row>
    <row r="21" spans="1:8" x14ac:dyDescent="0.35">
      <c r="C21" s="87"/>
    </row>
    <row r="23" spans="1:8" s="89" customFormat="1" ht="30.75" x14ac:dyDescent="0.45">
      <c r="A23" s="412" t="s">
        <v>30</v>
      </c>
      <c r="B23" s="412"/>
      <c r="C23" s="412"/>
      <c r="D23" s="412"/>
      <c r="E23" s="412"/>
      <c r="F23" s="412"/>
      <c r="G23" s="412"/>
      <c r="H23" s="412"/>
    </row>
    <row r="24" spans="1:8" s="89" customFormat="1" ht="30.75" x14ac:dyDescent="0.45">
      <c r="A24" s="412" t="s">
        <v>217</v>
      </c>
      <c r="B24" s="412"/>
      <c r="C24" s="412"/>
      <c r="D24" s="412"/>
      <c r="E24" s="412"/>
      <c r="F24" s="412"/>
      <c r="G24" s="412"/>
      <c r="H24" s="412"/>
    </row>
  </sheetData>
  <mergeCells count="7">
    <mergeCell ref="A20:H20"/>
    <mergeCell ref="A23:H23"/>
    <mergeCell ref="A24:H24"/>
    <mergeCell ref="A12:H12"/>
    <mergeCell ref="A14:H14"/>
    <mergeCell ref="A16:H16"/>
    <mergeCell ref="A17:H17"/>
  </mergeCells>
  <phoneticPr fontId="2" type="noConversion"/>
  <pageMargins left="1.181102362204724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SheetLayoutView="100" workbookViewId="0">
      <selection activeCell="A8" sqref="A8:G22"/>
    </sheetView>
  </sheetViews>
  <sheetFormatPr defaultRowHeight="21" x14ac:dyDescent="0.35"/>
  <cols>
    <col min="1" max="1" width="60.7109375" style="1" customWidth="1"/>
    <col min="2" max="2" width="14.140625" style="1" customWidth="1"/>
    <col min="3" max="4" width="15.28515625" style="1" customWidth="1"/>
    <col min="5" max="5" width="14.140625" style="1" customWidth="1"/>
    <col min="6" max="6" width="10.7109375" style="1" customWidth="1"/>
    <col min="7" max="7" width="12.85546875" style="1" customWidth="1"/>
    <col min="8" max="8" width="9.140625" style="1"/>
    <col min="9" max="9" width="12.42578125" style="1" bestFit="1" customWidth="1"/>
    <col min="10" max="16384" width="9.140625" style="1"/>
  </cols>
  <sheetData>
    <row r="1" spans="1:9" ht="21" customHeight="1" x14ac:dyDescent="0.35">
      <c r="A1" s="419" t="s">
        <v>202</v>
      </c>
      <c r="B1" s="419"/>
      <c r="C1" s="419"/>
      <c r="D1" s="419"/>
      <c r="E1" s="419"/>
      <c r="F1" s="419"/>
      <c r="G1" s="419"/>
    </row>
    <row r="2" spans="1:9" ht="21" customHeight="1" x14ac:dyDescent="0.35">
      <c r="A2" s="419" t="s">
        <v>667</v>
      </c>
      <c r="B2" s="419"/>
      <c r="C2" s="419"/>
      <c r="D2" s="419"/>
      <c r="E2" s="419"/>
      <c r="F2" s="419"/>
      <c r="G2" s="419"/>
    </row>
    <row r="3" spans="1:9" ht="21" customHeight="1" x14ac:dyDescent="0.35">
      <c r="A3" s="419" t="s">
        <v>30</v>
      </c>
      <c r="B3" s="419"/>
      <c r="C3" s="419"/>
      <c r="D3" s="419"/>
      <c r="E3" s="419"/>
      <c r="F3" s="419"/>
      <c r="G3" s="419"/>
    </row>
    <row r="4" spans="1:9" ht="21" customHeight="1" x14ac:dyDescent="0.35">
      <c r="A4" s="419" t="s">
        <v>217</v>
      </c>
      <c r="B4" s="419"/>
      <c r="C4" s="419"/>
      <c r="D4" s="419"/>
      <c r="E4" s="419"/>
      <c r="F4" s="419"/>
      <c r="G4" s="419"/>
    </row>
    <row r="5" spans="1:9" ht="21" customHeight="1" x14ac:dyDescent="0.35"/>
    <row r="6" spans="1:9" s="7" customFormat="1" x14ac:dyDescent="0.35">
      <c r="A6" s="9"/>
      <c r="B6" s="426" t="s">
        <v>572</v>
      </c>
      <c r="C6" s="427"/>
      <c r="D6" s="428"/>
      <c r="E6" s="429" t="s">
        <v>195</v>
      </c>
      <c r="F6" s="429"/>
      <c r="G6" s="429"/>
    </row>
    <row r="7" spans="1:9" s="7" customFormat="1" x14ac:dyDescent="0.35">
      <c r="A7" s="10"/>
      <c r="B7" s="304" t="s">
        <v>353</v>
      </c>
      <c r="C7" s="304" t="s">
        <v>509</v>
      </c>
      <c r="D7" s="304" t="s">
        <v>590</v>
      </c>
      <c r="E7" s="304" t="s">
        <v>620</v>
      </c>
      <c r="F7" s="313" t="s">
        <v>196</v>
      </c>
      <c r="G7" s="304" t="s">
        <v>676</v>
      </c>
    </row>
    <row r="8" spans="1:9" s="4" customFormat="1" ht="23.25" x14ac:dyDescent="0.5">
      <c r="A8" s="12" t="s">
        <v>200</v>
      </c>
      <c r="B8" s="12"/>
      <c r="C8" s="12"/>
      <c r="D8" s="12"/>
      <c r="E8" s="12"/>
      <c r="F8" s="12"/>
      <c r="G8" s="34"/>
      <c r="I8" s="244">
        <v>14724000</v>
      </c>
    </row>
    <row r="9" spans="1:9" s="6" customFormat="1" ht="23.25" x14ac:dyDescent="0.5">
      <c r="A9" s="6" t="s">
        <v>457</v>
      </c>
      <c r="B9" s="38">
        <v>161719.35</v>
      </c>
      <c r="C9" s="38">
        <v>172036.55</v>
      </c>
      <c r="D9" s="38">
        <v>194514.02</v>
      </c>
      <c r="E9" s="8">
        <v>180000</v>
      </c>
      <c r="F9" s="329">
        <v>0.17780000000000001</v>
      </c>
      <c r="G9" s="166">
        <f>'8.รายละเอียดประมาณการรายรับ'!E10</f>
        <v>212000</v>
      </c>
      <c r="I9" s="244">
        <v>2563200</v>
      </c>
    </row>
    <row r="10" spans="1:9" s="6" customFormat="1" ht="23.25" x14ac:dyDescent="0.5">
      <c r="A10" s="6" t="s">
        <v>458</v>
      </c>
      <c r="B10" s="38">
        <v>112580.51</v>
      </c>
      <c r="C10" s="38">
        <v>103295.17</v>
      </c>
      <c r="D10" s="38">
        <v>101584.47</v>
      </c>
      <c r="E10" s="8">
        <v>105000</v>
      </c>
      <c r="F10" s="329">
        <v>-2.86E-2</v>
      </c>
      <c r="G10" s="18">
        <f>'8.รายละเอียดประมาณการรายรับ'!E13</f>
        <v>102000</v>
      </c>
      <c r="I10" s="244">
        <v>180000</v>
      </c>
    </row>
    <row r="11" spans="1:9" s="6" customFormat="1" ht="23.25" x14ac:dyDescent="0.5">
      <c r="A11" s="6" t="s">
        <v>459</v>
      </c>
      <c r="B11" s="8">
        <v>51720</v>
      </c>
      <c r="C11" s="8">
        <v>73928</v>
      </c>
      <c r="D11" s="8">
        <v>73844</v>
      </c>
      <c r="E11" s="8">
        <v>74000</v>
      </c>
      <c r="F11" s="329">
        <v>0</v>
      </c>
      <c r="G11" s="18">
        <f>'8.รายละเอียดประมาณการรายรับ'!E16</f>
        <v>74000</v>
      </c>
      <c r="I11" s="244">
        <v>1388659</v>
      </c>
    </row>
    <row r="12" spans="1:9" s="6" customFormat="1" ht="23.25" x14ac:dyDescent="0.5">
      <c r="A12" s="6" t="s">
        <v>460</v>
      </c>
      <c r="B12" s="38">
        <v>424517.18</v>
      </c>
      <c r="C12" s="38">
        <v>277178.12</v>
      </c>
      <c r="D12" s="38">
        <v>1047954.68</v>
      </c>
      <c r="E12" s="8">
        <v>700000</v>
      </c>
      <c r="F12" s="329">
        <v>0.48570000000000002</v>
      </c>
      <c r="G12" s="18">
        <f>'8.รายละเอียดประมาณการรายรับ'!E19</f>
        <v>1040000</v>
      </c>
      <c r="I12" s="244">
        <v>2244000</v>
      </c>
    </row>
    <row r="13" spans="1:9" s="6" customFormat="1" ht="23.25" x14ac:dyDescent="0.5">
      <c r="A13" s="11" t="s">
        <v>203</v>
      </c>
      <c r="B13" s="39">
        <f>SUM(B9:B12)</f>
        <v>750537.04</v>
      </c>
      <c r="C13" s="39">
        <f>SUM(C9:C12)</f>
        <v>626437.84</v>
      </c>
      <c r="D13" s="39">
        <f>D9+D10+D11+D12</f>
        <v>1417897.17</v>
      </c>
      <c r="E13" s="16">
        <f>E9+E10+E11+E12</f>
        <v>1059000</v>
      </c>
      <c r="F13" s="208"/>
      <c r="G13" s="17">
        <f>'8.รายละเอียดประมาณการรายรับ'!E9</f>
        <v>1428000</v>
      </c>
      <c r="I13" s="244">
        <v>89096</v>
      </c>
    </row>
    <row r="14" spans="1:9" s="6" customFormat="1" ht="23.25" x14ac:dyDescent="0.5">
      <c r="A14" s="11" t="s">
        <v>204</v>
      </c>
      <c r="E14" s="8"/>
      <c r="F14" s="208"/>
      <c r="I14" s="244">
        <v>229200</v>
      </c>
    </row>
    <row r="15" spans="1:9" s="6" customFormat="1" ht="23.25" x14ac:dyDescent="0.5">
      <c r="A15" s="6" t="s">
        <v>461</v>
      </c>
      <c r="B15" s="103">
        <v>3433.8</v>
      </c>
      <c r="C15" s="203">
        <v>3880</v>
      </c>
      <c r="D15" s="321">
        <v>3239.8</v>
      </c>
      <c r="E15" s="8">
        <v>3900</v>
      </c>
      <c r="F15" s="329">
        <v>-0.1026</v>
      </c>
      <c r="G15" s="8">
        <f>'8.รายละเอียดประมาณการรายรับ'!E23</f>
        <v>3500</v>
      </c>
      <c r="I15" s="244">
        <v>1626240</v>
      </c>
    </row>
    <row r="16" spans="1:9" s="6" customFormat="1" ht="23.25" x14ac:dyDescent="0.5">
      <c r="A16" s="6" t="s">
        <v>462</v>
      </c>
      <c r="B16" s="6">
        <v>722</v>
      </c>
      <c r="C16" s="6">
        <v>190</v>
      </c>
      <c r="D16" s="6">
        <v>285</v>
      </c>
      <c r="E16" s="8">
        <v>800</v>
      </c>
      <c r="F16" s="329">
        <v>-0.375</v>
      </c>
      <c r="G16" s="6">
        <f>'8.รายละเอียดประมาณการรายรับ'!E26</f>
        <v>500</v>
      </c>
      <c r="I16" s="244">
        <v>61620</v>
      </c>
    </row>
    <row r="17" spans="1:9" s="6" customFormat="1" ht="23.25" x14ac:dyDescent="0.5">
      <c r="A17" s="6" t="s">
        <v>677</v>
      </c>
      <c r="B17" s="19" t="s">
        <v>129</v>
      </c>
      <c r="C17" s="19" t="s">
        <v>129</v>
      </c>
      <c r="D17" s="19" t="s">
        <v>129</v>
      </c>
      <c r="E17" s="19" t="s">
        <v>129</v>
      </c>
      <c r="F17" s="330">
        <v>1</v>
      </c>
      <c r="G17" s="18">
        <f>'8.รายละเอียดประมาณการรายรับ'!E29</f>
        <v>500</v>
      </c>
      <c r="I17" s="244"/>
    </row>
    <row r="18" spans="1:9" s="6" customFormat="1" ht="23.25" x14ac:dyDescent="0.5">
      <c r="A18" s="6" t="s">
        <v>463</v>
      </c>
      <c r="B18" s="8">
        <v>110160</v>
      </c>
      <c r="C18" s="8">
        <v>108500</v>
      </c>
      <c r="D18" s="8">
        <v>111280</v>
      </c>
      <c r="E18" s="8">
        <v>110000</v>
      </c>
      <c r="F18" s="329">
        <v>9.0899999999999995E-2</v>
      </c>
      <c r="G18" s="18">
        <f>'8.รายละเอียดประมาณการรายรับ'!E31</f>
        <v>120000</v>
      </c>
      <c r="I18" s="244">
        <v>18000</v>
      </c>
    </row>
    <row r="19" spans="1:9" s="6" customFormat="1" ht="23.25" x14ac:dyDescent="0.5">
      <c r="A19" s="6" t="s">
        <v>464</v>
      </c>
      <c r="B19" s="8">
        <v>690</v>
      </c>
      <c r="C19" s="8">
        <v>550</v>
      </c>
      <c r="D19" s="8">
        <v>1500</v>
      </c>
      <c r="E19" s="8">
        <v>500</v>
      </c>
      <c r="F19" s="408">
        <v>2</v>
      </c>
      <c r="G19" s="18">
        <f>'8.รายละเอียดประมาณการรายรับ'!E34</f>
        <v>1500</v>
      </c>
      <c r="I19" s="244">
        <v>258400</v>
      </c>
    </row>
    <row r="20" spans="1:9" s="6" customFormat="1" ht="23.25" x14ac:dyDescent="0.5">
      <c r="A20" s="6" t="s">
        <v>465</v>
      </c>
      <c r="B20" s="8">
        <v>346310</v>
      </c>
      <c r="C20" s="8">
        <v>599250</v>
      </c>
      <c r="D20" s="8">
        <v>437350</v>
      </c>
      <c r="E20" s="8">
        <v>600000</v>
      </c>
      <c r="F20" s="408">
        <v>-0.25</v>
      </c>
      <c r="G20" s="18">
        <f>'8.รายละเอียดประมาณการรายรับ'!E39</f>
        <v>450000</v>
      </c>
      <c r="I20" s="244">
        <v>97500</v>
      </c>
    </row>
    <row r="21" spans="1:9" s="6" customFormat="1" ht="23.25" x14ac:dyDescent="0.5">
      <c r="A21" s="6" t="s">
        <v>466</v>
      </c>
      <c r="B21" s="8">
        <v>1850</v>
      </c>
      <c r="C21" s="8">
        <v>2320</v>
      </c>
      <c r="D21" s="8">
        <v>1670</v>
      </c>
      <c r="E21" s="8">
        <v>3000</v>
      </c>
      <c r="F21" s="329">
        <v>0</v>
      </c>
      <c r="G21" s="18">
        <f>'8.รายละเอียดประมาณการรายรับ'!E42</f>
        <v>3000</v>
      </c>
      <c r="I21" s="244">
        <v>1750000</v>
      </c>
    </row>
    <row r="22" spans="1:9" s="6" customFormat="1" ht="23.25" x14ac:dyDescent="0.5">
      <c r="A22" s="49" t="s">
        <v>467</v>
      </c>
      <c r="B22" s="95">
        <v>72800</v>
      </c>
      <c r="C22" s="95">
        <v>74940</v>
      </c>
      <c r="D22" s="95">
        <v>80340</v>
      </c>
      <c r="E22" s="95">
        <v>75000</v>
      </c>
      <c r="F22" s="331">
        <v>-0.93330000000000002</v>
      </c>
      <c r="G22" s="96">
        <f>'8.รายละเอียดประมาณการรายรับ'!E45</f>
        <v>5000</v>
      </c>
      <c r="H22" s="49"/>
      <c r="I22" s="334">
        <v>50000</v>
      </c>
    </row>
    <row r="23" spans="1:9" s="6" customFormat="1" x14ac:dyDescent="0.35">
      <c r="A23" s="22" t="s">
        <v>468</v>
      </c>
      <c r="B23" s="41">
        <v>20900</v>
      </c>
      <c r="C23" s="41">
        <v>18200</v>
      </c>
      <c r="D23" s="41">
        <v>11200</v>
      </c>
      <c r="E23" s="41">
        <v>18500</v>
      </c>
      <c r="F23" s="328">
        <v>-0.35139999999999999</v>
      </c>
      <c r="G23" s="322">
        <f>'8.รายละเอียดประมาณการรายรับ'!E48</f>
        <v>12000</v>
      </c>
      <c r="H23" s="22"/>
      <c r="I23" s="245">
        <f>SUM(I8:I22)</f>
        <v>25279915</v>
      </c>
    </row>
    <row r="24" spans="1:9" s="64" customFormat="1" x14ac:dyDescent="0.35">
      <c r="A24" s="6" t="s">
        <v>678</v>
      </c>
      <c r="B24" s="19" t="s">
        <v>129</v>
      </c>
      <c r="C24" s="19" t="s">
        <v>129</v>
      </c>
      <c r="D24" s="19" t="s">
        <v>129</v>
      </c>
      <c r="E24" s="19" t="s">
        <v>129</v>
      </c>
      <c r="F24" s="329">
        <v>1</v>
      </c>
      <c r="G24" s="18">
        <f>'8.รายละเอียดประมาณการรายรับ'!E51</f>
        <v>1000</v>
      </c>
      <c r="I24" s="245"/>
    </row>
    <row r="25" spans="1:9" s="64" customFormat="1" x14ac:dyDescent="0.35">
      <c r="A25" s="6" t="s">
        <v>679</v>
      </c>
      <c r="B25" s="8"/>
      <c r="C25" s="8"/>
      <c r="D25" s="8"/>
      <c r="E25" s="8"/>
      <c r="F25" s="329"/>
      <c r="G25" s="18"/>
      <c r="I25" s="245"/>
    </row>
    <row r="26" spans="1:9" s="49" customFormat="1" x14ac:dyDescent="0.35">
      <c r="A26" s="6" t="s">
        <v>469</v>
      </c>
      <c r="B26" s="8">
        <v>4100</v>
      </c>
      <c r="C26" s="8">
        <v>60196</v>
      </c>
      <c r="D26" s="8">
        <v>57304</v>
      </c>
      <c r="E26" s="8">
        <v>60000</v>
      </c>
      <c r="F26" s="329">
        <v>0</v>
      </c>
      <c r="G26" s="18">
        <f>'8.รายละเอียดประมาณการรายรับ'!E54</f>
        <v>60000</v>
      </c>
      <c r="I26" s="246">
        <v>25300000</v>
      </c>
    </row>
    <row r="27" spans="1:9" s="4" customFormat="1" x14ac:dyDescent="0.35">
      <c r="A27" s="6" t="s">
        <v>470</v>
      </c>
      <c r="B27" s="8">
        <v>1100</v>
      </c>
      <c r="C27" s="8">
        <v>2200</v>
      </c>
      <c r="D27" s="8">
        <v>2800</v>
      </c>
      <c r="E27" s="8">
        <v>3000</v>
      </c>
      <c r="F27" s="329">
        <v>0</v>
      </c>
      <c r="G27" s="18">
        <f>'8.รายละเอียดประมาณการรายรับ'!E57</f>
        <v>3000</v>
      </c>
      <c r="I27" s="246">
        <v>13000000</v>
      </c>
    </row>
    <row r="28" spans="1:9" s="22" customFormat="1" x14ac:dyDescent="0.35">
      <c r="A28" s="6" t="s">
        <v>680</v>
      </c>
      <c r="B28" s="19" t="s">
        <v>129</v>
      </c>
      <c r="C28" s="19" t="s">
        <v>129</v>
      </c>
      <c r="D28" s="19" t="s">
        <v>129</v>
      </c>
      <c r="E28" s="19" t="s">
        <v>129</v>
      </c>
      <c r="F28" s="329">
        <v>1</v>
      </c>
      <c r="G28" s="18">
        <f>'8.รายละเอียดประมาณการรายรับ'!E60</f>
        <v>500</v>
      </c>
      <c r="I28" s="246"/>
    </row>
    <row r="29" spans="1:9" s="6" customFormat="1" ht="23.25" x14ac:dyDescent="0.5">
      <c r="A29" s="6" t="s">
        <v>471</v>
      </c>
      <c r="B29" s="8">
        <v>10400</v>
      </c>
      <c r="C29" s="8">
        <v>10000</v>
      </c>
      <c r="D29" s="8">
        <v>10000</v>
      </c>
      <c r="E29" s="8">
        <v>11000</v>
      </c>
      <c r="F29" s="328">
        <v>-9.0899999999999995E-2</v>
      </c>
      <c r="G29" s="18">
        <f>'8.รายละเอียดประมาณการรายรับ'!E63</f>
        <v>10000</v>
      </c>
      <c r="I29" s="247">
        <f>SUM(I26:I27)</f>
        <v>38300000</v>
      </c>
    </row>
    <row r="30" spans="1:9" s="6" customFormat="1" ht="23.25" x14ac:dyDescent="0.5">
      <c r="A30" s="6" t="s">
        <v>681</v>
      </c>
      <c r="B30" s="19" t="s">
        <v>129</v>
      </c>
      <c r="C30" s="19" t="s">
        <v>129</v>
      </c>
      <c r="D30" s="19" t="s">
        <v>129</v>
      </c>
      <c r="E30" s="19" t="s">
        <v>129</v>
      </c>
      <c r="F30" s="329">
        <v>1</v>
      </c>
      <c r="G30" s="18">
        <f>'8.รายละเอียดประมาณการรายรับ'!E66</f>
        <v>500</v>
      </c>
      <c r="I30" s="247"/>
    </row>
    <row r="31" spans="1:9" s="6" customFormat="1" x14ac:dyDescent="0.35">
      <c r="A31" s="6" t="s">
        <v>472</v>
      </c>
      <c r="B31" s="8">
        <v>13025</v>
      </c>
      <c r="C31" s="8">
        <v>6580</v>
      </c>
      <c r="D31" s="8">
        <v>2240</v>
      </c>
      <c r="E31" s="8">
        <v>6500</v>
      </c>
      <c r="F31" s="328">
        <v>0.69230000000000003</v>
      </c>
      <c r="G31" s="18">
        <f>'8.รายละเอียดประมาณการรายรับ'!E68</f>
        <v>11000</v>
      </c>
    </row>
    <row r="32" spans="1:9" s="6" customFormat="1" x14ac:dyDescent="0.35">
      <c r="A32" s="11" t="s">
        <v>205</v>
      </c>
      <c r="B32" s="40">
        <f>SUM(B15:B31)</f>
        <v>585490.80000000005</v>
      </c>
      <c r="C32" s="14">
        <f>SUM(C15:C31)</f>
        <v>886806</v>
      </c>
      <c r="D32" s="40">
        <f>D31+D29+D27+D26+D23+D22+D21+D20+D19+D18+D16+D15</f>
        <v>719208.8</v>
      </c>
      <c r="E32" s="16">
        <f>E15+E16+E18+E19+E20+E21+E22+E23+E26+E27+E29+E31</f>
        <v>892200</v>
      </c>
      <c r="F32" s="209"/>
      <c r="G32" s="17">
        <f>'8.รายละเอียดประมาณการรายรับ'!E22</f>
        <v>682000</v>
      </c>
    </row>
    <row r="33" spans="1:7" s="6" customFormat="1" x14ac:dyDescent="0.35">
      <c r="A33" s="11" t="s">
        <v>206</v>
      </c>
      <c r="F33" s="155"/>
    </row>
    <row r="34" spans="1:7" s="6" customFormat="1" x14ac:dyDescent="0.35">
      <c r="A34" s="6" t="s">
        <v>473</v>
      </c>
      <c r="B34" s="35">
        <v>324320</v>
      </c>
      <c r="C34" s="8">
        <v>509863</v>
      </c>
      <c r="D34" s="8">
        <v>310291</v>
      </c>
      <c r="E34" s="8">
        <v>510000</v>
      </c>
      <c r="F34" s="328">
        <v>-0.4118</v>
      </c>
      <c r="G34" s="18">
        <f>'8.รายละเอียดประมาณการรายรับ'!E73</f>
        <v>300000</v>
      </c>
    </row>
    <row r="35" spans="1:7" s="6" customFormat="1" x14ac:dyDescent="0.35">
      <c r="A35" s="6" t="s">
        <v>474</v>
      </c>
      <c r="B35" s="35">
        <v>243006.68</v>
      </c>
      <c r="C35" s="35">
        <v>195879.88</v>
      </c>
      <c r="D35" s="35">
        <v>184408.83</v>
      </c>
      <c r="E35" s="8">
        <v>220000</v>
      </c>
      <c r="F35" s="155">
        <v>0</v>
      </c>
      <c r="G35" s="18">
        <f>'8.รายละเอียดประมาณการรายรับ'!E76</f>
        <v>220000</v>
      </c>
    </row>
    <row r="36" spans="1:7" s="6" customFormat="1" x14ac:dyDescent="0.35">
      <c r="A36" s="11" t="s">
        <v>207</v>
      </c>
      <c r="B36" s="40">
        <f>SUM(B34:B35)</f>
        <v>567326.67999999993</v>
      </c>
      <c r="C36" s="40">
        <f>SUM(C34:C35)</f>
        <v>705742.88</v>
      </c>
      <c r="D36" s="40">
        <f>D35+D34</f>
        <v>494699.82999999996</v>
      </c>
      <c r="E36" s="16">
        <f>E35+E34</f>
        <v>730000</v>
      </c>
      <c r="F36" s="209"/>
      <c r="G36" s="17">
        <f>'8.รายละเอียดประมาณการรายรับ'!E72</f>
        <v>520000</v>
      </c>
    </row>
    <row r="37" spans="1:7" s="6" customFormat="1" x14ac:dyDescent="0.35">
      <c r="A37" s="11" t="s">
        <v>208</v>
      </c>
      <c r="F37" s="155"/>
    </row>
    <row r="38" spans="1:7" s="6" customFormat="1" x14ac:dyDescent="0.35">
      <c r="A38" s="6" t="s">
        <v>475</v>
      </c>
      <c r="B38" s="54">
        <v>9506.4</v>
      </c>
      <c r="C38" s="54">
        <v>54867.199999999997</v>
      </c>
      <c r="D38" s="15">
        <v>218730</v>
      </c>
      <c r="E38" s="8">
        <v>200000</v>
      </c>
      <c r="F38" s="155">
        <v>0</v>
      </c>
      <c r="G38" s="18">
        <f>'8.รายละเอียดประมาณการรายรับ'!E80</f>
        <v>220000</v>
      </c>
    </row>
    <row r="39" spans="1:7" s="6" customFormat="1" x14ac:dyDescent="0.35">
      <c r="A39" s="97" t="s">
        <v>209</v>
      </c>
      <c r="B39" s="200">
        <f>B38</f>
        <v>9506.4</v>
      </c>
      <c r="C39" s="200">
        <f>C38</f>
        <v>54867.199999999997</v>
      </c>
      <c r="D39" s="200">
        <f>D38</f>
        <v>218730</v>
      </c>
      <c r="E39" s="79">
        <f>E38</f>
        <v>200000</v>
      </c>
      <c r="F39" s="210"/>
      <c r="G39" s="149">
        <f>'8.รายละเอียดประมาณการรายรับ'!E79</f>
        <v>220000</v>
      </c>
    </row>
    <row r="40" spans="1:7" s="6" customFormat="1" x14ac:dyDescent="0.35">
      <c r="A40" s="12" t="s">
        <v>210</v>
      </c>
      <c r="B40" s="4"/>
      <c r="C40" s="4"/>
      <c r="D40" s="4"/>
      <c r="E40" s="4"/>
      <c r="F40" s="163"/>
      <c r="G40" s="4"/>
    </row>
    <row r="41" spans="1:7" s="6" customFormat="1" x14ac:dyDescent="0.35">
      <c r="A41" s="6" t="s">
        <v>476</v>
      </c>
      <c r="B41" s="35">
        <v>8880.0499999999993</v>
      </c>
      <c r="C41" s="8">
        <v>7310</v>
      </c>
      <c r="D41" s="8">
        <v>3500</v>
      </c>
      <c r="E41" s="8">
        <v>5000</v>
      </c>
      <c r="F41" s="155">
        <v>0</v>
      </c>
      <c r="G41" s="18">
        <f>'8.รายละเอียดประมาณการรายรับ'!E84</f>
        <v>5000</v>
      </c>
    </row>
    <row r="42" spans="1:7" s="6" customFormat="1" x14ac:dyDescent="0.35">
      <c r="A42" s="6" t="s">
        <v>477</v>
      </c>
      <c r="B42" s="8">
        <v>56600</v>
      </c>
      <c r="C42" s="8">
        <v>61000</v>
      </c>
      <c r="D42" s="8">
        <v>117500</v>
      </c>
      <c r="E42" s="8">
        <v>120000</v>
      </c>
      <c r="F42" s="155">
        <v>0</v>
      </c>
      <c r="G42" s="18">
        <f>'8.รายละเอียดประมาณการรายรับ'!E86</f>
        <v>120000</v>
      </c>
    </row>
    <row r="43" spans="1:7" s="49" customFormat="1" x14ac:dyDescent="0.35">
      <c r="A43" s="6" t="s">
        <v>478</v>
      </c>
      <c r="B43" s="162">
        <v>3127</v>
      </c>
      <c r="C43" s="303">
        <v>1628</v>
      </c>
      <c r="D43" s="303">
        <v>516</v>
      </c>
      <c r="E43" s="8">
        <v>1000</v>
      </c>
      <c r="F43" s="155">
        <v>0</v>
      </c>
      <c r="G43" s="18">
        <f>'8.รายละเอียดประมาณการรายรับ'!E89</f>
        <v>1000</v>
      </c>
    </row>
    <row r="44" spans="1:7" s="4" customFormat="1" x14ac:dyDescent="0.35">
      <c r="A44" s="6" t="s">
        <v>479</v>
      </c>
      <c r="B44" s="8">
        <v>1600</v>
      </c>
      <c r="C44" s="8">
        <v>910</v>
      </c>
      <c r="D44" s="8">
        <v>7319</v>
      </c>
      <c r="E44" s="8">
        <v>1500</v>
      </c>
      <c r="F44" s="327">
        <v>5.6666999999999996</v>
      </c>
      <c r="G44" s="18">
        <f>'8.รายละเอียดประมาณการรายรับ'!E91</f>
        <v>10000</v>
      </c>
    </row>
    <row r="45" spans="1:7" s="6" customFormat="1" x14ac:dyDescent="0.35">
      <c r="A45" s="11" t="s">
        <v>211</v>
      </c>
      <c r="B45" s="32">
        <f>SUM(B41:B44)</f>
        <v>70207.05</v>
      </c>
      <c r="C45" s="16">
        <f>SUM(C41:C44)</f>
        <v>70848</v>
      </c>
      <c r="D45" s="16">
        <f>D41+D42+D43+D44</f>
        <v>128835</v>
      </c>
      <c r="E45" s="16">
        <f>E41+E42+E43+E44</f>
        <v>127500</v>
      </c>
      <c r="F45" s="209"/>
      <c r="G45" s="17">
        <f>'8.รายละเอียดประมาณการรายรับ'!E83</f>
        <v>136000</v>
      </c>
    </row>
    <row r="46" spans="1:7" s="6" customFormat="1" x14ac:dyDescent="0.35">
      <c r="A46" s="11" t="s">
        <v>480</v>
      </c>
      <c r="B46" s="11"/>
      <c r="C46" s="11"/>
      <c r="D46" s="11"/>
      <c r="E46" s="16"/>
      <c r="F46" s="155"/>
      <c r="G46" s="17"/>
    </row>
    <row r="47" spans="1:7" s="6" customFormat="1" x14ac:dyDescent="0.35">
      <c r="A47" s="6" t="s">
        <v>481</v>
      </c>
      <c r="B47" s="36" t="s">
        <v>129</v>
      </c>
      <c r="C47" s="162">
        <v>3780</v>
      </c>
      <c r="D47" s="36" t="s">
        <v>129</v>
      </c>
      <c r="E47" s="8">
        <v>4000</v>
      </c>
      <c r="F47" s="155">
        <v>0</v>
      </c>
      <c r="G47" s="18">
        <f>'8.รายละเอียดประมาณการรายรับ'!E95</f>
        <v>4000</v>
      </c>
    </row>
    <row r="48" spans="1:7" s="6" customFormat="1" x14ac:dyDescent="0.35">
      <c r="A48" s="11" t="s">
        <v>482</v>
      </c>
      <c r="B48" s="167" t="s">
        <v>129</v>
      </c>
      <c r="C48" s="168">
        <f>C47</f>
        <v>3780</v>
      </c>
      <c r="D48" s="167" t="s">
        <v>129</v>
      </c>
      <c r="E48" s="16">
        <f>E47</f>
        <v>4000</v>
      </c>
      <c r="F48" s="209"/>
      <c r="G48" s="17">
        <f>'8.รายละเอียดประมาณการรายรับ'!E94</f>
        <v>4000</v>
      </c>
    </row>
    <row r="49" spans="1:9" s="6" customFormat="1" x14ac:dyDescent="0.35">
      <c r="A49" s="11" t="s">
        <v>249</v>
      </c>
      <c r="F49" s="155"/>
      <c r="G49" s="18"/>
    </row>
    <row r="50" spans="1:9" s="6" customFormat="1" x14ac:dyDescent="0.35">
      <c r="A50" s="6" t="s">
        <v>70</v>
      </c>
      <c r="B50" s="36" t="s">
        <v>129</v>
      </c>
      <c r="C50" s="243">
        <v>693370.45</v>
      </c>
      <c r="D50" s="243">
        <v>611151.79</v>
      </c>
      <c r="E50" s="20">
        <v>771800</v>
      </c>
      <c r="F50" s="328">
        <v>-0.19670000000000001</v>
      </c>
      <c r="G50" s="18">
        <f>'8.รายละเอียดประมาณการรายรับ'!E99</f>
        <v>620000</v>
      </c>
    </row>
    <row r="51" spans="1:9" s="6" customFormat="1" x14ac:dyDescent="0.35">
      <c r="A51" s="6" t="s">
        <v>71</v>
      </c>
      <c r="B51" s="38">
        <v>8202934.6500000004</v>
      </c>
      <c r="C51" s="38">
        <v>8416879.1799999997</v>
      </c>
      <c r="D51" s="38">
        <v>8494038.9900000002</v>
      </c>
      <c r="E51" s="8">
        <v>8500000</v>
      </c>
      <c r="F51" s="329">
        <v>0</v>
      </c>
      <c r="G51" s="18">
        <f>'8.รายละเอียดประมาณการรายรับ'!E101</f>
        <v>8500000</v>
      </c>
    </row>
    <row r="52" spans="1:9" s="6" customFormat="1" x14ac:dyDescent="0.35">
      <c r="A52" s="6" t="s">
        <v>72</v>
      </c>
      <c r="B52" s="35">
        <v>3921095.35</v>
      </c>
      <c r="C52" s="35">
        <v>3873739.19</v>
      </c>
      <c r="D52" s="35">
        <v>3820698.1</v>
      </c>
      <c r="E52" s="8">
        <v>4000000</v>
      </c>
      <c r="F52" s="329">
        <v>0</v>
      </c>
      <c r="G52" s="18">
        <f>'8.รายละเอียดประมาณการรายรับ'!E104</f>
        <v>4000000</v>
      </c>
    </row>
    <row r="53" spans="1:9" s="6" customFormat="1" x14ac:dyDescent="0.35">
      <c r="A53" s="6" t="s">
        <v>73</v>
      </c>
      <c r="B53" s="35">
        <v>91874.05</v>
      </c>
      <c r="C53" s="35">
        <v>211291.8</v>
      </c>
      <c r="D53" s="35">
        <v>79927.490000000005</v>
      </c>
      <c r="E53" s="8">
        <v>210000</v>
      </c>
      <c r="F53" s="328">
        <v>-0.52380000000000004</v>
      </c>
      <c r="G53" s="18">
        <f>'8.รายละเอียดประมาณการรายรับ'!E107</f>
        <v>100000</v>
      </c>
    </row>
    <row r="54" spans="1:9" s="6" customFormat="1" x14ac:dyDescent="0.35">
      <c r="A54" s="6" t="s">
        <v>74</v>
      </c>
      <c r="B54" s="8">
        <v>1863889</v>
      </c>
      <c r="C54" s="38">
        <v>2106693.4900000002</v>
      </c>
      <c r="D54" s="38">
        <v>2063963.3</v>
      </c>
      <c r="E54" s="8">
        <v>2200000</v>
      </c>
      <c r="F54" s="329">
        <v>0</v>
      </c>
      <c r="G54" s="18">
        <f>'8.รายละเอียดประมาณการรายรับ'!E110</f>
        <v>2200000</v>
      </c>
    </row>
    <row r="55" spans="1:9" s="6" customFormat="1" x14ac:dyDescent="0.35">
      <c r="A55" s="6" t="s">
        <v>75</v>
      </c>
      <c r="B55" s="35">
        <v>2535258.4700000002</v>
      </c>
      <c r="C55" s="35">
        <v>3629299.29</v>
      </c>
      <c r="D55" s="35">
        <v>4439602.0599999996</v>
      </c>
      <c r="E55" s="8">
        <v>3800000</v>
      </c>
      <c r="F55" s="328">
        <v>0.1842</v>
      </c>
      <c r="G55" s="18">
        <f>'8.รายละเอียดประมาณการรายรับ'!E113</f>
        <v>4500000</v>
      </c>
    </row>
    <row r="56" spans="1:9" s="6" customFormat="1" x14ac:dyDescent="0.35">
      <c r="A56" s="49" t="s">
        <v>76</v>
      </c>
      <c r="B56" s="323">
        <v>847.5</v>
      </c>
      <c r="C56" s="323">
        <v>847.5</v>
      </c>
      <c r="D56" s="324">
        <v>2000</v>
      </c>
      <c r="E56" s="95">
        <v>1000</v>
      </c>
      <c r="F56" s="331">
        <v>1</v>
      </c>
      <c r="G56" s="96">
        <f>'8.รายละเอียดประมาณการรายรับ'!E116</f>
        <v>2000</v>
      </c>
    </row>
    <row r="57" spans="1:9" s="6" customFormat="1" x14ac:dyDescent="0.35">
      <c r="A57" s="4" t="s">
        <v>77</v>
      </c>
      <c r="B57" s="325">
        <v>63281.4</v>
      </c>
      <c r="C57" s="224">
        <v>53784.1</v>
      </c>
      <c r="D57" s="224">
        <v>52083.07</v>
      </c>
      <c r="E57" s="160">
        <v>54000</v>
      </c>
      <c r="F57" s="332">
        <v>0</v>
      </c>
      <c r="G57" s="161">
        <f>'8.รายละเอียดประมาณการรายรับ'!E118</f>
        <v>54000</v>
      </c>
    </row>
    <row r="58" spans="1:9" s="6" customFormat="1" x14ac:dyDescent="0.35">
      <c r="A58" s="6" t="s">
        <v>78</v>
      </c>
      <c r="B58" s="38">
        <v>146567.97</v>
      </c>
      <c r="C58" s="38">
        <v>103999.39</v>
      </c>
      <c r="D58" s="38">
        <v>86506.22</v>
      </c>
      <c r="E58" s="8">
        <v>150000</v>
      </c>
      <c r="F58" s="333">
        <v>-0.33329999999999999</v>
      </c>
      <c r="G58" s="18">
        <f>'8.รายละเอียดประมาณการรายรับ'!E121</f>
        <v>100000</v>
      </c>
    </row>
    <row r="59" spans="1:9" s="49" customFormat="1" x14ac:dyDescent="0.35">
      <c r="A59" s="6" t="s">
        <v>79</v>
      </c>
      <c r="B59" s="8">
        <v>1696061</v>
      </c>
      <c r="C59" s="8">
        <v>1660878</v>
      </c>
      <c r="D59" s="8">
        <v>1122803</v>
      </c>
      <c r="E59" s="8">
        <v>2000000</v>
      </c>
      <c r="F59" s="333">
        <v>-0.23350000000000001</v>
      </c>
      <c r="G59" s="18">
        <f>'8.รายละเอียดประมาณการรายรับ'!E124</f>
        <v>1533000</v>
      </c>
    </row>
    <row r="60" spans="1:9" s="4" customFormat="1" x14ac:dyDescent="0.35">
      <c r="A60" s="6" t="s">
        <v>80</v>
      </c>
      <c r="B60" s="167" t="s">
        <v>129</v>
      </c>
      <c r="C60" s="162">
        <v>10</v>
      </c>
      <c r="D60" s="162">
        <v>620</v>
      </c>
      <c r="E60" s="8">
        <v>500</v>
      </c>
      <c r="F60" s="329">
        <v>1</v>
      </c>
      <c r="G60" s="18">
        <f>'8.รายละเอียดประมาณการรายรับ'!E128</f>
        <v>1000</v>
      </c>
    </row>
    <row r="61" spans="1:9" s="6" customFormat="1" x14ac:dyDescent="0.35">
      <c r="A61" s="11" t="s">
        <v>81</v>
      </c>
      <c r="B61" s="326">
        <f>SUM(B51:B60)</f>
        <v>18521809.390000001</v>
      </c>
      <c r="C61" s="39">
        <f>SUM(C50:C60)</f>
        <v>20750792.390000001</v>
      </c>
      <c r="D61" s="39">
        <f>D50+D51+D52+D53+D54+D55+D56+D57+D58+D59+D60</f>
        <v>20773394.02</v>
      </c>
      <c r="E61" s="14">
        <f>E50+E51+E52+E53+E54+E55+E56+E57+E58+E59+E60</f>
        <v>21687300</v>
      </c>
      <c r="F61" s="209"/>
      <c r="G61" s="17">
        <f>'8.รายละเอียดประมาณการรายรับ'!E98</f>
        <v>21610000</v>
      </c>
      <c r="I61" s="18">
        <f>G61+G48+G45+G39+G36+G32+G13</f>
        <v>24600000</v>
      </c>
    </row>
    <row r="62" spans="1:9" s="6" customFormat="1" x14ac:dyDescent="0.35">
      <c r="A62" s="11" t="s">
        <v>261</v>
      </c>
      <c r="B62" s="11"/>
      <c r="C62" s="32"/>
      <c r="D62" s="32"/>
      <c r="E62" s="11"/>
      <c r="F62" s="155"/>
      <c r="G62" s="17"/>
      <c r="I62" s="18">
        <f>I61+G63</f>
        <v>61000000</v>
      </c>
    </row>
    <row r="63" spans="1:9" s="6" customFormat="1" x14ac:dyDescent="0.35">
      <c r="A63" s="6" t="s">
        <v>82</v>
      </c>
      <c r="B63" s="8">
        <v>17201144</v>
      </c>
      <c r="C63" s="8">
        <v>12991029</v>
      </c>
      <c r="D63" s="8">
        <v>9730667</v>
      </c>
      <c r="E63" s="8">
        <v>38800000</v>
      </c>
      <c r="F63" s="333">
        <v>-6.1899999999999997E-2</v>
      </c>
      <c r="G63" s="18">
        <f>'8.รายละเอียดประมาณการรายรับ'!E133</f>
        <v>36400000</v>
      </c>
    </row>
    <row r="64" spans="1:9" s="6" customFormat="1" x14ac:dyDescent="0.35">
      <c r="A64" s="11" t="s">
        <v>83</v>
      </c>
      <c r="B64" s="16">
        <f>B63</f>
        <v>17201144</v>
      </c>
      <c r="C64" s="16">
        <f>C63</f>
        <v>12991029</v>
      </c>
      <c r="D64" s="16">
        <f>D63</f>
        <v>9730667</v>
      </c>
      <c r="E64" s="14">
        <f>E63</f>
        <v>38800000</v>
      </c>
      <c r="F64" s="333">
        <v>-6.1899999999999997E-2</v>
      </c>
      <c r="G64" s="17">
        <f>'8.รายละเอียดประมาณการรายรับ'!E132</f>
        <v>36400000</v>
      </c>
    </row>
    <row r="65" spans="1:7" s="6" customFormat="1" x14ac:dyDescent="0.35">
      <c r="A65" s="97" t="s">
        <v>84</v>
      </c>
      <c r="B65" s="320">
        <f>B64+B61+B45+B39+B36+B32+B13</f>
        <v>37706021.359999992</v>
      </c>
      <c r="C65" s="200">
        <f>C64+C61+C48+C45+C39+C36+C32+C13</f>
        <v>36090303.31000001</v>
      </c>
      <c r="D65" s="200">
        <f>D64+D61+D45+D39+D36+D32+D13</f>
        <v>33483431.82</v>
      </c>
      <c r="E65" s="84">
        <f>E64+E61+E48+E45+E39+E36+E32+E13</f>
        <v>63500000</v>
      </c>
      <c r="F65" s="210"/>
      <c r="G65" s="149">
        <f>'8.รายละเอียดประมาณการรายรับ'!B6</f>
        <v>61000000</v>
      </c>
    </row>
  </sheetData>
  <mergeCells count="6">
    <mergeCell ref="E6:G6"/>
    <mergeCell ref="A1:G1"/>
    <mergeCell ref="A2:G2"/>
    <mergeCell ref="A3:G3"/>
    <mergeCell ref="A4:G4"/>
    <mergeCell ref="B6:D6"/>
  </mergeCells>
  <phoneticPr fontId="2" type="noConversion"/>
  <printOptions horizontalCentered="1"/>
  <pageMargins left="0.19685039370078741" right="0.19685039370078741" top="0.98425196850393704" bottom="0.39370078740157483" header="0.51181102362204722" footer="0.51181102362204722"/>
  <pageSetup paperSize="9" orientation="landscape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9" workbookViewId="0">
      <selection activeCell="H32" sqref="H32"/>
    </sheetView>
  </sheetViews>
  <sheetFormatPr defaultRowHeight="12.75" x14ac:dyDescent="0.2"/>
  <cols>
    <col min="1" max="1" width="6.7109375" customWidth="1"/>
    <col min="2" max="2" width="44.7109375" customWidth="1"/>
    <col min="3" max="3" width="8.28515625" customWidth="1"/>
    <col min="4" max="4" width="15.7109375" style="141" customWidth="1"/>
    <col min="5" max="5" width="8.28515625" style="126" customWidth="1"/>
  </cols>
  <sheetData>
    <row r="1" spans="1:5" ht="21" x14ac:dyDescent="0.2">
      <c r="A1" s="432" t="s">
        <v>213</v>
      </c>
      <c r="B1" s="432"/>
      <c r="C1" s="432"/>
      <c r="D1" s="432"/>
      <c r="E1" s="432"/>
    </row>
    <row r="2" spans="1:5" ht="21" x14ac:dyDescent="0.35">
      <c r="A2" s="433" t="s">
        <v>214</v>
      </c>
      <c r="B2" s="433"/>
      <c r="C2" s="433"/>
      <c r="D2" s="433"/>
      <c r="E2" s="433"/>
    </row>
    <row r="3" spans="1:5" ht="21" customHeight="1" x14ac:dyDescent="0.35">
      <c r="A3" s="207" t="s">
        <v>536</v>
      </c>
      <c r="B3" s="92" t="s">
        <v>226</v>
      </c>
      <c r="C3" s="31" t="s">
        <v>216</v>
      </c>
      <c r="D3" s="205">
        <f>[3]บริหารงานทั่วไป!$F$44+[3]บริหารงานทั่วไป!$F$251+[3]การศึกษา!$F$9+[3]เคหะและชุมชน!$F$9</f>
        <v>8522640</v>
      </c>
      <c r="E3" s="60" t="s">
        <v>31</v>
      </c>
    </row>
    <row r="4" spans="1:5" ht="21" x14ac:dyDescent="0.35">
      <c r="A4" s="207" t="s">
        <v>537</v>
      </c>
      <c r="B4" s="7" t="s">
        <v>522</v>
      </c>
      <c r="C4" s="31" t="s">
        <v>216</v>
      </c>
      <c r="D4" s="136">
        <f>[3]บริหารงานทั่วไป!$F$56+[3]บริหารงานทั่วไป!$F$256+[3]การศึกษา!$F$17+[3]เคหะและชุมชน!$F$17</f>
        <v>396000</v>
      </c>
      <c r="E4" s="60" t="s">
        <v>31</v>
      </c>
    </row>
    <row r="5" spans="1:5" ht="21" x14ac:dyDescent="0.35">
      <c r="A5" s="207" t="s">
        <v>538</v>
      </c>
      <c r="B5" s="92" t="s">
        <v>523</v>
      </c>
      <c r="C5" s="31"/>
      <c r="D5" s="137"/>
      <c r="E5" s="60"/>
    </row>
    <row r="6" spans="1:5" ht="21" x14ac:dyDescent="0.35">
      <c r="A6" s="1"/>
      <c r="B6" s="7" t="s">
        <v>586</v>
      </c>
      <c r="C6" s="31" t="s">
        <v>216</v>
      </c>
      <c r="D6" s="138">
        <f>[3]บริหารงานทั่วไป!$F$53</f>
        <v>54000</v>
      </c>
      <c r="E6" s="60" t="s">
        <v>31</v>
      </c>
    </row>
    <row r="7" spans="1:5" ht="21" x14ac:dyDescent="0.35">
      <c r="A7" s="1"/>
      <c r="B7" s="7" t="s">
        <v>587</v>
      </c>
      <c r="C7" s="31"/>
      <c r="D7" s="138"/>
      <c r="E7" s="60"/>
    </row>
    <row r="8" spans="1:5" ht="21" x14ac:dyDescent="0.35">
      <c r="A8" s="1"/>
      <c r="B8" s="7" t="s">
        <v>416</v>
      </c>
      <c r="C8" s="31" t="s">
        <v>216</v>
      </c>
      <c r="D8" s="136">
        <f>[3]บริหารงานทั่วไป!$F$50+[3]การศึกษา!$F$14+[3]เคหะและชุมชน!$F$14</f>
        <v>13560</v>
      </c>
      <c r="E8" s="60" t="s">
        <v>31</v>
      </c>
    </row>
    <row r="9" spans="1:5" ht="21" x14ac:dyDescent="0.35">
      <c r="A9" s="207" t="s">
        <v>539</v>
      </c>
      <c r="B9" s="7" t="s">
        <v>524</v>
      </c>
      <c r="C9" s="31" t="s">
        <v>216</v>
      </c>
      <c r="D9" s="136">
        <f>[3]บริหารงานทั่วไป!$F$265</f>
        <v>221760</v>
      </c>
      <c r="E9" s="60" t="s">
        <v>31</v>
      </c>
    </row>
    <row r="10" spans="1:5" ht="21" x14ac:dyDescent="0.35">
      <c r="A10" s="207" t="s">
        <v>540</v>
      </c>
      <c r="B10" s="7" t="s">
        <v>85</v>
      </c>
      <c r="C10" s="31" t="s">
        <v>216</v>
      </c>
      <c r="D10" s="136">
        <f>[3]บริหารงานทั่วไป!$F$67+[3]บริหารงานทั่วไป!$F$269+[3]การศึกษา!$F$25+[3]การศึกษา!$I$116+[3]เคหะและชุมชน!$F$25</f>
        <v>4160760</v>
      </c>
      <c r="E10" s="60" t="s">
        <v>31</v>
      </c>
    </row>
    <row r="11" spans="1:5" ht="21" x14ac:dyDescent="0.35">
      <c r="A11" s="207" t="s">
        <v>541</v>
      </c>
      <c r="B11" s="7" t="s">
        <v>525</v>
      </c>
      <c r="C11" s="31" t="s">
        <v>216</v>
      </c>
      <c r="D11" s="138" t="s">
        <v>129</v>
      </c>
      <c r="E11" s="60" t="s">
        <v>31</v>
      </c>
    </row>
    <row r="12" spans="1:5" ht="21" x14ac:dyDescent="0.35">
      <c r="A12" s="207" t="s">
        <v>542</v>
      </c>
      <c r="B12" s="7" t="s">
        <v>526</v>
      </c>
      <c r="C12" s="31" t="s">
        <v>216</v>
      </c>
      <c r="D12" s="138" t="s">
        <v>129</v>
      </c>
      <c r="E12" s="60" t="s">
        <v>31</v>
      </c>
    </row>
    <row r="13" spans="1:5" ht="21" x14ac:dyDescent="0.35">
      <c r="A13" s="1"/>
      <c r="B13" s="7" t="s">
        <v>430</v>
      </c>
      <c r="C13" s="31"/>
      <c r="D13" s="136"/>
      <c r="E13" s="60"/>
    </row>
    <row r="14" spans="1:5" ht="21" x14ac:dyDescent="0.35">
      <c r="A14" s="207" t="s">
        <v>543</v>
      </c>
      <c r="B14" s="7" t="s">
        <v>527</v>
      </c>
      <c r="C14" s="31" t="s">
        <v>216</v>
      </c>
      <c r="D14" s="136">
        <f>[3]บริหารงานทั่วไป!$F$107+[3]บริหารงานทั่วไป!$F$291+[3]เคหะและชุมชน!$F$48</f>
        <v>105000</v>
      </c>
      <c r="E14" s="60" t="s">
        <v>31</v>
      </c>
    </row>
    <row r="15" spans="1:5" ht="21" x14ac:dyDescent="0.35">
      <c r="A15" s="207" t="s">
        <v>544</v>
      </c>
      <c r="B15" s="7" t="s">
        <v>528</v>
      </c>
      <c r="C15" s="31" t="s">
        <v>216</v>
      </c>
      <c r="D15" s="139" t="s">
        <v>129</v>
      </c>
      <c r="E15" s="60" t="s">
        <v>31</v>
      </c>
    </row>
    <row r="16" spans="1:5" ht="21" x14ac:dyDescent="0.35">
      <c r="A16" s="1"/>
      <c r="B16" s="7" t="s">
        <v>430</v>
      </c>
      <c r="C16" s="31"/>
      <c r="D16" s="137"/>
      <c r="E16" s="60"/>
    </row>
    <row r="17" spans="1:5" ht="21" x14ac:dyDescent="0.35">
      <c r="A17" s="207" t="s">
        <v>545</v>
      </c>
      <c r="B17" s="7" t="s">
        <v>357</v>
      </c>
      <c r="C17" s="31" t="s">
        <v>216</v>
      </c>
      <c r="D17" s="136">
        <f>[3]บริหารงานทั่วไป!$F$288+[3]บริหารงานทั่วไป!$F$104+[3]การศึกษา!$F$45+[3]เคหะและชุมชน!$F$45</f>
        <v>382800</v>
      </c>
      <c r="E17" s="60" t="s">
        <v>31</v>
      </c>
    </row>
    <row r="18" spans="1:5" ht="21" x14ac:dyDescent="0.35">
      <c r="A18" s="207" t="s">
        <v>546</v>
      </c>
      <c r="B18" s="7" t="s">
        <v>529</v>
      </c>
      <c r="C18" s="31" t="s">
        <v>216</v>
      </c>
      <c r="D18" s="138" t="s">
        <v>129</v>
      </c>
      <c r="E18" s="60" t="s">
        <v>31</v>
      </c>
    </row>
    <row r="19" spans="1:5" ht="21" x14ac:dyDescent="0.35">
      <c r="A19" s="1"/>
      <c r="B19" s="7" t="s">
        <v>431</v>
      </c>
      <c r="C19" s="31"/>
      <c r="D19" s="136"/>
      <c r="E19" s="60"/>
    </row>
    <row r="20" spans="1:5" ht="21" x14ac:dyDescent="0.35">
      <c r="A20" s="207" t="s">
        <v>547</v>
      </c>
      <c r="B20" s="7" t="s">
        <v>530</v>
      </c>
      <c r="C20" s="31" t="s">
        <v>216</v>
      </c>
      <c r="D20" s="138" t="s">
        <v>129</v>
      </c>
      <c r="E20" s="60" t="s">
        <v>31</v>
      </c>
    </row>
    <row r="21" spans="1:5" ht="21" x14ac:dyDescent="0.35">
      <c r="A21" s="88"/>
      <c r="B21" s="7" t="s">
        <v>432</v>
      </c>
      <c r="C21" s="31"/>
      <c r="D21" s="136"/>
      <c r="E21" s="60"/>
    </row>
    <row r="22" spans="1:5" ht="21" x14ac:dyDescent="0.35">
      <c r="A22" s="207" t="s">
        <v>548</v>
      </c>
      <c r="B22" s="7" t="s">
        <v>224</v>
      </c>
      <c r="C22" s="31" t="s">
        <v>216</v>
      </c>
      <c r="D22" s="136">
        <f>[3]งบกลาง!$F$82</f>
        <v>39420</v>
      </c>
      <c r="E22" s="60" t="s">
        <v>31</v>
      </c>
    </row>
    <row r="23" spans="1:5" ht="21" x14ac:dyDescent="0.35">
      <c r="A23" s="207" t="s">
        <v>549</v>
      </c>
      <c r="B23" s="7" t="s">
        <v>531</v>
      </c>
      <c r="C23" s="31" t="s">
        <v>216</v>
      </c>
      <c r="D23" s="138" t="s">
        <v>129</v>
      </c>
      <c r="E23" s="60" t="s">
        <v>31</v>
      </c>
    </row>
    <row r="24" spans="1:5" ht="21" x14ac:dyDescent="0.35">
      <c r="A24" s="207" t="s">
        <v>550</v>
      </c>
      <c r="B24" s="7" t="s">
        <v>219</v>
      </c>
      <c r="C24" s="31" t="s">
        <v>216</v>
      </c>
      <c r="D24" s="136">
        <f>[3]งบกลาง!$F$11</f>
        <v>251706</v>
      </c>
      <c r="E24" s="60" t="s">
        <v>31</v>
      </c>
    </row>
    <row r="25" spans="1:5" ht="21" x14ac:dyDescent="0.35">
      <c r="A25" s="207" t="s">
        <v>551</v>
      </c>
      <c r="B25" s="7" t="s">
        <v>532</v>
      </c>
      <c r="C25" s="31" t="s">
        <v>216</v>
      </c>
      <c r="D25" s="136">
        <f>[3]งบกลาง!$F$71</f>
        <v>491900</v>
      </c>
      <c r="E25" s="60" t="s">
        <v>31</v>
      </c>
    </row>
    <row r="26" spans="1:5" ht="21" x14ac:dyDescent="0.35">
      <c r="A26" s="88"/>
      <c r="B26" s="7" t="s">
        <v>418</v>
      </c>
      <c r="C26" s="31"/>
      <c r="D26" s="136"/>
      <c r="E26" s="60"/>
    </row>
    <row r="27" spans="1:5" ht="21" x14ac:dyDescent="0.35">
      <c r="A27" s="207" t="s">
        <v>552</v>
      </c>
      <c r="B27" s="7" t="s">
        <v>533</v>
      </c>
      <c r="C27" s="31" t="s">
        <v>216</v>
      </c>
      <c r="D27" s="138" t="s">
        <v>129</v>
      </c>
      <c r="E27" s="60" t="s">
        <v>31</v>
      </c>
    </row>
    <row r="28" spans="1:5" ht="21" x14ac:dyDescent="0.35">
      <c r="A28" s="207" t="s">
        <v>553</v>
      </c>
      <c r="B28" s="7" t="s">
        <v>534</v>
      </c>
      <c r="C28" s="31" t="s">
        <v>216</v>
      </c>
      <c r="D28" s="136">
        <f>[3]บริหารงานทั่วไป!$F$71+[3]บริหารงานทั่วไป!$F$273+[3]การศึกษา!$F$29+[3]เคหะและชุมชน!$F$29</f>
        <v>462960</v>
      </c>
      <c r="E28" s="60" t="s">
        <v>31</v>
      </c>
    </row>
    <row r="29" spans="1:5" ht="21" x14ac:dyDescent="0.35">
      <c r="A29" s="207" t="s">
        <v>554</v>
      </c>
      <c r="B29" s="7" t="s">
        <v>535</v>
      </c>
      <c r="C29" s="31" t="s">
        <v>216</v>
      </c>
      <c r="D29" s="136">
        <v>40000</v>
      </c>
      <c r="E29" s="60" t="s">
        <v>31</v>
      </c>
    </row>
    <row r="30" spans="1:5" ht="21" x14ac:dyDescent="0.35">
      <c r="A30" s="207" t="s">
        <v>555</v>
      </c>
      <c r="B30" s="7" t="s">
        <v>88</v>
      </c>
      <c r="C30" s="31" t="s">
        <v>216</v>
      </c>
      <c r="D30" s="136">
        <f>[3]บริหารงานทั่วไป!$F$78</f>
        <v>84000</v>
      </c>
      <c r="E30" s="60" t="s">
        <v>31</v>
      </c>
    </row>
    <row r="31" spans="1:5" ht="21" x14ac:dyDescent="0.35">
      <c r="A31" s="420" t="s">
        <v>433</v>
      </c>
      <c r="B31" s="420"/>
      <c r="C31" s="420"/>
      <c r="D31" s="206">
        <f>D3+D4+D6+D8+D9+D10+D14+D17+D22+D24+D25+D28+D29+D30</f>
        <v>15226506</v>
      </c>
      <c r="E31" s="42" t="s">
        <v>31</v>
      </c>
    </row>
    <row r="32" spans="1:5" s="1" customFormat="1" ht="21" x14ac:dyDescent="0.35">
      <c r="A32" s="430" t="s">
        <v>758</v>
      </c>
      <c r="B32" s="430"/>
      <c r="C32" s="430"/>
      <c r="D32" s="430"/>
      <c r="E32" s="430"/>
    </row>
    <row r="33" spans="1:5" s="1" customFormat="1" ht="21" x14ac:dyDescent="0.35">
      <c r="A33" s="431" t="s">
        <v>750</v>
      </c>
      <c r="B33" s="431"/>
      <c r="C33" s="431"/>
      <c r="D33" s="431"/>
      <c r="E33" s="431"/>
    </row>
    <row r="34" spans="1:5" s="1" customFormat="1" ht="21" x14ac:dyDescent="0.35">
      <c r="D34" s="201"/>
      <c r="E34" s="88"/>
    </row>
    <row r="35" spans="1:5" s="1" customFormat="1" ht="21" x14ac:dyDescent="0.35">
      <c r="D35" s="140"/>
      <c r="E35" s="88"/>
    </row>
  </sheetData>
  <mergeCells count="5">
    <mergeCell ref="A32:E32"/>
    <mergeCell ref="A33:E33"/>
    <mergeCell ref="A1:E1"/>
    <mergeCell ref="A2:E2"/>
    <mergeCell ref="A31:C31"/>
  </mergeCells>
  <phoneticPr fontId="2" type="noConversion"/>
  <pageMargins left="1.1811023622047245" right="0.51181102362204722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workbookViewId="0">
      <selection activeCell="H8" sqref="H8"/>
    </sheetView>
  </sheetViews>
  <sheetFormatPr defaultRowHeight="18.75" x14ac:dyDescent="0.3"/>
  <cols>
    <col min="1" max="1" width="24.7109375" style="231" customWidth="1"/>
    <col min="2" max="2" width="12.7109375" style="239" customWidth="1"/>
    <col min="3" max="3" width="16.7109375" style="240" customWidth="1"/>
    <col min="4" max="4" width="10.7109375" style="241" customWidth="1"/>
    <col min="5" max="5" width="11.7109375" style="242" customWidth="1"/>
    <col min="6" max="6" width="6.7109375" style="241" customWidth="1"/>
    <col min="7" max="16384" width="9.140625" style="231"/>
  </cols>
  <sheetData>
    <row r="1" spans="1:6" s="227" customFormat="1" ht="21" customHeight="1" x14ac:dyDescent="0.35">
      <c r="A1" s="416" t="s">
        <v>197</v>
      </c>
      <c r="B1" s="416"/>
      <c r="C1" s="416"/>
      <c r="D1" s="416"/>
      <c r="E1" s="416"/>
      <c r="F1" s="416"/>
    </row>
    <row r="2" spans="1:6" s="227" customFormat="1" ht="21" customHeight="1" x14ac:dyDescent="0.35">
      <c r="A2" s="416" t="s">
        <v>667</v>
      </c>
      <c r="B2" s="416"/>
      <c r="C2" s="416"/>
      <c r="D2" s="416"/>
      <c r="E2" s="416"/>
      <c r="F2" s="416"/>
    </row>
    <row r="3" spans="1:6" s="227" customFormat="1" ht="21" customHeight="1" x14ac:dyDescent="0.35">
      <c r="A3" s="416" t="s">
        <v>30</v>
      </c>
      <c r="B3" s="416"/>
      <c r="C3" s="416"/>
      <c r="D3" s="416"/>
      <c r="E3" s="416"/>
      <c r="F3" s="416"/>
    </row>
    <row r="4" spans="1:6" s="227" customFormat="1" ht="21" customHeight="1" x14ac:dyDescent="0.35">
      <c r="A4" s="416" t="s">
        <v>217</v>
      </c>
      <c r="B4" s="416"/>
      <c r="C4" s="416"/>
      <c r="D4" s="416"/>
      <c r="E4" s="416"/>
      <c r="F4" s="416"/>
    </row>
    <row r="5" spans="1:6" ht="10.5" customHeight="1" x14ac:dyDescent="0.35">
      <c r="A5" s="1"/>
      <c r="B5" s="228"/>
      <c r="C5" s="315"/>
      <c r="D5" s="229"/>
      <c r="E5" s="230"/>
      <c r="F5" s="229"/>
    </row>
    <row r="6" spans="1:6" ht="21" x14ac:dyDescent="0.35">
      <c r="A6" s="314" t="s">
        <v>198</v>
      </c>
      <c r="B6" s="232">
        <f>E9+E22+E72+E79+E83+E94+E98+E132</f>
        <v>61000000</v>
      </c>
      <c r="C6" s="314" t="s">
        <v>510</v>
      </c>
      <c r="D6" s="233"/>
      <c r="E6" s="234"/>
      <c r="F6" s="233"/>
    </row>
    <row r="7" spans="1:6" ht="10.5" customHeight="1" x14ac:dyDescent="0.35">
      <c r="A7" s="1"/>
      <c r="B7" s="228"/>
      <c r="C7" s="315"/>
      <c r="D7" s="229"/>
      <c r="E7" s="230"/>
      <c r="F7" s="229"/>
    </row>
    <row r="8" spans="1:6" ht="21" x14ac:dyDescent="0.35">
      <c r="A8" s="434" t="s">
        <v>199</v>
      </c>
      <c r="B8" s="434"/>
      <c r="C8" s="434"/>
      <c r="D8" s="434"/>
      <c r="E8" s="434"/>
      <c r="F8" s="434"/>
    </row>
    <row r="9" spans="1:6" ht="21" x14ac:dyDescent="0.35">
      <c r="A9" s="314" t="s">
        <v>200</v>
      </c>
      <c r="B9" s="235"/>
      <c r="C9" s="314"/>
      <c r="D9" s="236" t="s">
        <v>32</v>
      </c>
      <c r="E9" s="142">
        <f>E10+E13+E16+E19</f>
        <v>1428000</v>
      </c>
      <c r="F9" s="236" t="s">
        <v>31</v>
      </c>
    </row>
    <row r="10" spans="1:6" ht="21" x14ac:dyDescent="0.35">
      <c r="A10" s="2" t="s">
        <v>150</v>
      </c>
      <c r="B10" s="235"/>
      <c r="C10" s="314"/>
      <c r="D10" s="236" t="s">
        <v>216</v>
      </c>
      <c r="E10" s="142">
        <v>212000</v>
      </c>
      <c r="F10" s="236" t="s">
        <v>31</v>
      </c>
    </row>
    <row r="11" spans="1:6" ht="21" x14ac:dyDescent="0.35">
      <c r="A11" s="1" t="s">
        <v>512</v>
      </c>
      <c r="B11" s="228"/>
      <c r="C11" s="315"/>
      <c r="D11" s="229"/>
      <c r="E11" s="230"/>
      <c r="F11" s="229"/>
    </row>
    <row r="12" spans="1:6" ht="21" x14ac:dyDescent="0.35">
      <c r="A12" s="1" t="s">
        <v>511</v>
      </c>
      <c r="B12" s="228"/>
      <c r="C12" s="315"/>
      <c r="D12" s="229"/>
      <c r="E12" s="230"/>
      <c r="F12" s="229"/>
    </row>
    <row r="13" spans="1:6" ht="21" x14ac:dyDescent="0.35">
      <c r="A13" s="2" t="s">
        <v>151</v>
      </c>
      <c r="B13" s="228"/>
      <c r="C13" s="315"/>
      <c r="D13" s="236" t="s">
        <v>216</v>
      </c>
      <c r="E13" s="142">
        <v>102000</v>
      </c>
      <c r="F13" s="236" t="s">
        <v>31</v>
      </c>
    </row>
    <row r="14" spans="1:6" ht="21" x14ac:dyDescent="0.35">
      <c r="A14" s="1" t="s">
        <v>516</v>
      </c>
      <c r="B14" s="228"/>
      <c r="C14" s="315"/>
      <c r="D14" s="229"/>
      <c r="E14" s="237"/>
      <c r="F14" s="229"/>
    </row>
    <row r="15" spans="1:6" ht="21" x14ac:dyDescent="0.35">
      <c r="A15" s="1" t="s">
        <v>511</v>
      </c>
      <c r="B15" s="228"/>
      <c r="C15" s="315"/>
      <c r="D15" s="229"/>
      <c r="E15" s="230"/>
      <c r="F15" s="229"/>
    </row>
    <row r="16" spans="1:6" ht="21" x14ac:dyDescent="0.35">
      <c r="A16" s="2" t="s">
        <v>46</v>
      </c>
      <c r="B16" s="235"/>
      <c r="C16" s="314"/>
      <c r="D16" s="236" t="s">
        <v>216</v>
      </c>
      <c r="E16" s="142">
        <v>74000</v>
      </c>
      <c r="F16" s="236" t="s">
        <v>31</v>
      </c>
    </row>
    <row r="17" spans="1:6" ht="21" x14ac:dyDescent="0.35">
      <c r="A17" s="1" t="s">
        <v>668</v>
      </c>
      <c r="B17" s="228"/>
      <c r="C17" s="315"/>
      <c r="D17" s="229"/>
      <c r="E17" s="230"/>
      <c r="F17" s="229"/>
    </row>
    <row r="18" spans="1:6" ht="21" x14ac:dyDescent="0.35">
      <c r="A18" s="1" t="s">
        <v>511</v>
      </c>
      <c r="B18" s="228"/>
      <c r="C18" s="315"/>
      <c r="D18" s="229"/>
      <c r="E18" s="230"/>
      <c r="F18" s="229"/>
    </row>
    <row r="19" spans="1:6" ht="21" x14ac:dyDescent="0.35">
      <c r="A19" s="2" t="s">
        <v>47</v>
      </c>
      <c r="B19" s="235"/>
      <c r="C19" s="314"/>
      <c r="D19" s="236" t="s">
        <v>216</v>
      </c>
      <c r="E19" s="142">
        <v>1040000</v>
      </c>
      <c r="F19" s="236" t="s">
        <v>31</v>
      </c>
    </row>
    <row r="20" spans="1:6" ht="21" x14ac:dyDescent="0.35">
      <c r="A20" s="1" t="s">
        <v>626</v>
      </c>
      <c r="B20" s="228"/>
      <c r="C20" s="315"/>
      <c r="D20" s="229"/>
      <c r="E20" s="230"/>
      <c r="F20" s="229"/>
    </row>
    <row r="21" spans="1:6" ht="21" x14ac:dyDescent="0.35">
      <c r="A21" s="1" t="s">
        <v>513</v>
      </c>
      <c r="B21" s="228"/>
      <c r="C21" s="315"/>
      <c r="D21" s="229"/>
      <c r="E21" s="230"/>
      <c r="F21" s="229"/>
    </row>
    <row r="22" spans="1:6" ht="21" x14ac:dyDescent="0.35">
      <c r="A22" s="2" t="s">
        <v>201</v>
      </c>
      <c r="B22" s="235"/>
      <c r="C22" s="314"/>
      <c r="D22" s="236" t="s">
        <v>32</v>
      </c>
      <c r="E22" s="142">
        <f>E23+E26+E29+E31+E34+E39+E42+E45+E48+E51+E54+E57+E60+E63+E66+E68</f>
        <v>682000</v>
      </c>
      <c r="F22" s="236" t="s">
        <v>31</v>
      </c>
    </row>
    <row r="23" spans="1:6" ht="21" x14ac:dyDescent="0.35">
      <c r="A23" s="2" t="s">
        <v>49</v>
      </c>
      <c r="B23" s="235"/>
      <c r="C23" s="314"/>
      <c r="D23" s="236" t="s">
        <v>216</v>
      </c>
      <c r="E23" s="316">
        <v>3500</v>
      </c>
      <c r="F23" s="236" t="s">
        <v>31</v>
      </c>
    </row>
    <row r="24" spans="1:6" ht="21" x14ac:dyDescent="0.35">
      <c r="A24" s="1" t="s">
        <v>516</v>
      </c>
      <c r="B24" s="228"/>
      <c r="C24" s="315"/>
      <c r="D24" s="229"/>
      <c r="E24" s="230"/>
      <c r="F24" s="229"/>
    </row>
    <row r="25" spans="1:6" ht="21" x14ac:dyDescent="0.35">
      <c r="A25" s="1" t="s">
        <v>48</v>
      </c>
      <c r="B25" s="228"/>
      <c r="C25" s="315"/>
      <c r="D25" s="229"/>
      <c r="E25" s="230"/>
      <c r="F25" s="229"/>
    </row>
    <row r="26" spans="1:6" ht="21" x14ac:dyDescent="0.35">
      <c r="A26" s="2" t="s">
        <v>51</v>
      </c>
      <c r="B26" s="235"/>
      <c r="C26" s="314"/>
      <c r="D26" s="236" t="s">
        <v>216</v>
      </c>
      <c r="E26" s="238">
        <v>500</v>
      </c>
      <c r="F26" s="236" t="s">
        <v>31</v>
      </c>
    </row>
    <row r="27" spans="1:6" ht="21" x14ac:dyDescent="0.35">
      <c r="A27" s="1" t="s">
        <v>516</v>
      </c>
      <c r="B27" s="228"/>
      <c r="C27" s="319"/>
      <c r="D27" s="229"/>
      <c r="E27" s="230"/>
      <c r="F27" s="229"/>
    </row>
    <row r="28" spans="1:6" ht="21" x14ac:dyDescent="0.35">
      <c r="A28" s="1" t="s">
        <v>48</v>
      </c>
      <c r="B28" s="228"/>
      <c r="C28" s="319"/>
      <c r="D28" s="229"/>
      <c r="E28" s="230"/>
      <c r="F28" s="229"/>
    </row>
    <row r="29" spans="1:6" ht="21" x14ac:dyDescent="0.35">
      <c r="A29" s="2" t="s">
        <v>669</v>
      </c>
      <c r="B29" s="235"/>
      <c r="C29" s="314"/>
      <c r="D29" s="236" t="s">
        <v>216</v>
      </c>
      <c r="E29" s="142">
        <v>500</v>
      </c>
      <c r="F29" s="236" t="s">
        <v>31</v>
      </c>
    </row>
    <row r="30" spans="1:6" ht="21" x14ac:dyDescent="0.35">
      <c r="A30" s="1" t="s">
        <v>50</v>
      </c>
      <c r="B30" s="228"/>
      <c r="C30" s="315"/>
      <c r="D30" s="229"/>
      <c r="E30" s="230"/>
      <c r="F30" s="229"/>
    </row>
    <row r="31" spans="1:6" ht="21" x14ac:dyDescent="0.35">
      <c r="A31" s="2" t="s">
        <v>52</v>
      </c>
      <c r="B31" s="235"/>
      <c r="C31" s="314"/>
      <c r="D31" s="236" t="s">
        <v>216</v>
      </c>
      <c r="E31" s="142">
        <v>120000</v>
      </c>
      <c r="F31" s="236" t="s">
        <v>31</v>
      </c>
    </row>
    <row r="32" spans="1:6" ht="21" x14ac:dyDescent="0.35">
      <c r="A32" s="1" t="s">
        <v>512</v>
      </c>
      <c r="B32" s="228"/>
      <c r="C32" s="315"/>
      <c r="D32" s="229"/>
      <c r="E32" s="230"/>
      <c r="F32" s="229"/>
    </row>
    <row r="33" spans="1:6" ht="21" x14ac:dyDescent="0.35">
      <c r="A33" s="1" t="s">
        <v>48</v>
      </c>
      <c r="B33" s="228"/>
      <c r="C33" s="315"/>
      <c r="D33" s="229"/>
      <c r="E33" s="230"/>
      <c r="F33" s="229"/>
    </row>
    <row r="34" spans="1:6" ht="21" x14ac:dyDescent="0.35">
      <c r="A34" s="2" t="s">
        <v>515</v>
      </c>
      <c r="B34" s="235"/>
      <c r="C34" s="314"/>
      <c r="D34" s="236" t="s">
        <v>216</v>
      </c>
      <c r="E34" s="142">
        <v>1500</v>
      </c>
      <c r="F34" s="236" t="s">
        <v>31</v>
      </c>
    </row>
    <row r="35" spans="1:6" ht="21" x14ac:dyDescent="0.35">
      <c r="A35" s="2" t="s">
        <v>514</v>
      </c>
      <c r="B35" s="228"/>
      <c r="C35" s="315"/>
      <c r="D35" s="229"/>
      <c r="E35" s="237"/>
      <c r="F35" s="229"/>
    </row>
    <row r="36" spans="1:6" ht="21" x14ac:dyDescent="0.35">
      <c r="A36" s="2"/>
      <c r="B36" s="228"/>
      <c r="C36" s="315"/>
      <c r="D36" s="229"/>
      <c r="E36" s="237"/>
      <c r="F36" s="229"/>
    </row>
    <row r="37" spans="1:6" ht="21" x14ac:dyDescent="0.35">
      <c r="A37" s="1" t="s">
        <v>512</v>
      </c>
      <c r="B37" s="228"/>
      <c r="C37" s="315"/>
      <c r="D37" s="229"/>
      <c r="E37" s="230"/>
      <c r="F37" s="229"/>
    </row>
    <row r="38" spans="1:6" ht="21" x14ac:dyDescent="0.35">
      <c r="A38" s="1" t="s">
        <v>48</v>
      </c>
      <c r="B38" s="228"/>
      <c r="C38" s="315"/>
      <c r="D38" s="229"/>
      <c r="E38" s="230"/>
      <c r="F38" s="229"/>
    </row>
    <row r="39" spans="1:6" ht="21" x14ac:dyDescent="0.35">
      <c r="A39" s="2" t="s">
        <v>53</v>
      </c>
      <c r="B39" s="235"/>
      <c r="C39" s="314"/>
      <c r="D39" s="236" t="s">
        <v>216</v>
      </c>
      <c r="E39" s="142">
        <v>450000</v>
      </c>
      <c r="F39" s="236" t="s">
        <v>31</v>
      </c>
    </row>
    <row r="40" spans="1:6" ht="21" x14ac:dyDescent="0.35">
      <c r="A40" s="1" t="s">
        <v>516</v>
      </c>
      <c r="B40" s="228"/>
      <c r="C40" s="315"/>
      <c r="D40" s="229"/>
      <c r="E40" s="230"/>
      <c r="F40" s="229"/>
    </row>
    <row r="41" spans="1:6" ht="21" x14ac:dyDescent="0.35">
      <c r="A41" s="1" t="s">
        <v>48</v>
      </c>
      <c r="B41" s="228"/>
      <c r="C41" s="315"/>
      <c r="D41" s="229"/>
      <c r="E41" s="230"/>
      <c r="F41" s="229"/>
    </row>
    <row r="42" spans="1:6" ht="21" x14ac:dyDescent="0.35">
      <c r="A42" s="2" t="s">
        <v>54</v>
      </c>
      <c r="B42" s="235"/>
      <c r="C42" s="314"/>
      <c r="D42" s="236" t="s">
        <v>216</v>
      </c>
      <c r="E42" s="142">
        <v>3000</v>
      </c>
      <c r="F42" s="236" t="s">
        <v>31</v>
      </c>
    </row>
    <row r="43" spans="1:6" ht="21" x14ac:dyDescent="0.35">
      <c r="A43" s="1" t="s">
        <v>588</v>
      </c>
      <c r="B43" s="228"/>
      <c r="C43" s="315"/>
      <c r="D43" s="229"/>
      <c r="E43" s="230"/>
      <c r="F43" s="229"/>
    </row>
    <row r="44" spans="1:6" ht="21" x14ac:dyDescent="0.35">
      <c r="A44" s="1" t="s">
        <v>48</v>
      </c>
      <c r="B44" s="228"/>
      <c r="C44" s="315"/>
      <c r="D44" s="229"/>
      <c r="E44" s="230"/>
      <c r="F44" s="229"/>
    </row>
    <row r="45" spans="1:6" ht="21" x14ac:dyDescent="0.35">
      <c r="A45" s="2" t="s">
        <v>55</v>
      </c>
      <c r="B45" s="235"/>
      <c r="C45" s="314"/>
      <c r="D45" s="236" t="s">
        <v>216</v>
      </c>
      <c r="E45" s="142">
        <v>5000</v>
      </c>
      <c r="F45" s="236" t="s">
        <v>31</v>
      </c>
    </row>
    <row r="46" spans="1:6" ht="21" x14ac:dyDescent="0.35">
      <c r="A46" s="1" t="s">
        <v>516</v>
      </c>
      <c r="B46" s="228"/>
      <c r="C46" s="315"/>
      <c r="D46" s="229"/>
      <c r="E46" s="230"/>
      <c r="F46" s="229"/>
    </row>
    <row r="47" spans="1:6" ht="21" x14ac:dyDescent="0.35">
      <c r="A47" s="1" t="s">
        <v>48</v>
      </c>
      <c r="B47" s="228"/>
      <c r="C47" s="315"/>
      <c r="D47" s="229"/>
      <c r="E47" s="230"/>
      <c r="F47" s="229"/>
    </row>
    <row r="48" spans="1:6" ht="21" x14ac:dyDescent="0.35">
      <c r="A48" s="2" t="s">
        <v>670</v>
      </c>
      <c r="B48" s="235"/>
      <c r="C48" s="314"/>
      <c r="D48" s="236" t="s">
        <v>216</v>
      </c>
      <c r="E48" s="142">
        <v>12000</v>
      </c>
      <c r="F48" s="236" t="s">
        <v>31</v>
      </c>
    </row>
    <row r="49" spans="1:6" ht="21" x14ac:dyDescent="0.35">
      <c r="A49" s="1" t="s">
        <v>516</v>
      </c>
      <c r="B49" s="228"/>
      <c r="C49" s="315"/>
      <c r="D49" s="229"/>
      <c r="E49" s="230"/>
      <c r="F49" s="229"/>
    </row>
    <row r="50" spans="1:6" ht="21" x14ac:dyDescent="0.35">
      <c r="A50" s="1" t="s">
        <v>48</v>
      </c>
      <c r="B50" s="228"/>
      <c r="C50" s="315"/>
      <c r="D50" s="229"/>
      <c r="E50" s="230"/>
      <c r="F50" s="229"/>
    </row>
    <row r="51" spans="1:6" ht="21" x14ac:dyDescent="0.35">
      <c r="A51" s="2" t="s">
        <v>671</v>
      </c>
      <c r="B51" s="235"/>
      <c r="C51" s="314"/>
      <c r="D51" s="236" t="s">
        <v>216</v>
      </c>
      <c r="E51" s="142">
        <v>1000</v>
      </c>
      <c r="F51" s="236" t="s">
        <v>31</v>
      </c>
    </row>
    <row r="52" spans="1:6" ht="21" x14ac:dyDescent="0.35">
      <c r="A52" s="2" t="s">
        <v>672</v>
      </c>
      <c r="B52" s="235"/>
      <c r="C52" s="314"/>
      <c r="D52" s="236"/>
      <c r="E52" s="142"/>
      <c r="F52" s="236"/>
    </row>
    <row r="53" spans="1:6" ht="21" x14ac:dyDescent="0.35">
      <c r="A53" s="1" t="s">
        <v>50</v>
      </c>
      <c r="B53" s="228"/>
      <c r="C53" s="315"/>
      <c r="D53" s="229"/>
      <c r="E53" s="230"/>
      <c r="F53" s="229"/>
    </row>
    <row r="54" spans="1:6" ht="21" x14ac:dyDescent="0.35">
      <c r="A54" s="2" t="s">
        <v>378</v>
      </c>
      <c r="B54" s="235"/>
      <c r="C54" s="314"/>
      <c r="D54" s="236" t="s">
        <v>216</v>
      </c>
      <c r="E54" s="142">
        <v>60000</v>
      </c>
      <c r="F54" s="236" t="s">
        <v>31</v>
      </c>
    </row>
    <row r="55" spans="1:6" ht="21" x14ac:dyDescent="0.35">
      <c r="A55" s="1" t="s">
        <v>588</v>
      </c>
      <c r="B55" s="228"/>
      <c r="C55" s="315"/>
      <c r="D55" s="229"/>
      <c r="E55" s="230"/>
      <c r="F55" s="229"/>
    </row>
    <row r="56" spans="1:6" ht="21" x14ac:dyDescent="0.35">
      <c r="A56" s="1" t="s">
        <v>48</v>
      </c>
      <c r="B56" s="228"/>
      <c r="C56" s="315"/>
      <c r="D56" s="229"/>
      <c r="E56" s="230"/>
      <c r="F56" s="229"/>
    </row>
    <row r="57" spans="1:6" ht="21" x14ac:dyDescent="0.35">
      <c r="A57" s="2" t="s">
        <v>493</v>
      </c>
      <c r="B57" s="235"/>
      <c r="C57" s="314"/>
      <c r="D57" s="236" t="s">
        <v>216</v>
      </c>
      <c r="E57" s="142">
        <v>3000</v>
      </c>
      <c r="F57" s="236" t="s">
        <v>31</v>
      </c>
    </row>
    <row r="58" spans="1:6" ht="21" x14ac:dyDescent="0.35">
      <c r="A58" s="1" t="s">
        <v>588</v>
      </c>
      <c r="B58" s="228"/>
      <c r="C58" s="315"/>
      <c r="D58" s="229"/>
      <c r="E58" s="237"/>
      <c r="F58" s="229"/>
    </row>
    <row r="59" spans="1:6" ht="21" x14ac:dyDescent="0.35">
      <c r="A59" s="1" t="s">
        <v>48</v>
      </c>
      <c r="B59" s="228"/>
      <c r="C59" s="315"/>
      <c r="D59" s="229"/>
      <c r="E59" s="230"/>
      <c r="F59" s="229"/>
    </row>
    <row r="60" spans="1:6" ht="21" x14ac:dyDescent="0.35">
      <c r="A60" s="2" t="s">
        <v>673</v>
      </c>
      <c r="B60" s="235"/>
      <c r="C60" s="314"/>
      <c r="D60" s="236" t="s">
        <v>216</v>
      </c>
      <c r="E60" s="142">
        <v>500</v>
      </c>
      <c r="F60" s="236" t="s">
        <v>31</v>
      </c>
    </row>
    <row r="61" spans="1:6" ht="21" x14ac:dyDescent="0.35">
      <c r="A61" s="2" t="s">
        <v>674</v>
      </c>
      <c r="B61" s="235"/>
      <c r="C61" s="314"/>
      <c r="D61" s="236"/>
      <c r="E61" s="142"/>
      <c r="F61" s="236"/>
    </row>
    <row r="62" spans="1:6" ht="21" x14ac:dyDescent="0.35">
      <c r="A62" s="1" t="s">
        <v>50</v>
      </c>
      <c r="B62" s="228"/>
      <c r="C62" s="315"/>
      <c r="D62" s="229"/>
      <c r="E62" s="230"/>
      <c r="F62" s="229"/>
    </row>
    <row r="63" spans="1:6" ht="21" x14ac:dyDescent="0.35">
      <c r="A63" s="2" t="s">
        <v>494</v>
      </c>
      <c r="B63" s="235"/>
      <c r="C63" s="314"/>
      <c r="D63" s="236" t="s">
        <v>216</v>
      </c>
      <c r="E63" s="142">
        <v>10000</v>
      </c>
      <c r="F63" s="236" t="s">
        <v>31</v>
      </c>
    </row>
    <row r="64" spans="1:6" ht="21" x14ac:dyDescent="0.35">
      <c r="A64" s="1" t="s">
        <v>516</v>
      </c>
      <c r="B64" s="228"/>
      <c r="C64" s="315"/>
      <c r="D64" s="229"/>
      <c r="E64" s="230"/>
      <c r="F64" s="229"/>
    </row>
    <row r="65" spans="1:6" ht="21" x14ac:dyDescent="0.35">
      <c r="A65" s="1" t="s">
        <v>48</v>
      </c>
      <c r="B65" s="228"/>
      <c r="C65" s="315"/>
      <c r="D65" s="229"/>
      <c r="E65" s="230"/>
      <c r="F65" s="229"/>
    </row>
    <row r="66" spans="1:6" ht="21" x14ac:dyDescent="0.35">
      <c r="A66" s="2" t="s">
        <v>675</v>
      </c>
      <c r="B66" s="235"/>
      <c r="C66" s="314"/>
      <c r="D66" s="236" t="s">
        <v>216</v>
      </c>
      <c r="E66" s="142">
        <v>500</v>
      </c>
      <c r="F66" s="236" t="s">
        <v>31</v>
      </c>
    </row>
    <row r="67" spans="1:6" ht="21" x14ac:dyDescent="0.35">
      <c r="A67" s="1" t="s">
        <v>50</v>
      </c>
      <c r="B67" s="228"/>
      <c r="C67" s="315"/>
      <c r="D67" s="229"/>
      <c r="E67" s="230"/>
      <c r="F67" s="229"/>
    </row>
    <row r="68" spans="1:6" ht="21" x14ac:dyDescent="0.35">
      <c r="A68" s="2" t="s">
        <v>495</v>
      </c>
      <c r="B68" s="235"/>
      <c r="C68" s="314"/>
      <c r="D68" s="236" t="s">
        <v>216</v>
      </c>
      <c r="E68" s="142">
        <v>11000</v>
      </c>
      <c r="F68" s="236" t="s">
        <v>31</v>
      </c>
    </row>
    <row r="69" spans="1:6" ht="21" x14ac:dyDescent="0.35">
      <c r="A69" s="1" t="s">
        <v>512</v>
      </c>
      <c r="B69" s="228"/>
      <c r="C69" s="315"/>
      <c r="D69" s="229"/>
      <c r="E69" s="230"/>
      <c r="F69" s="229"/>
    </row>
    <row r="70" spans="1:6" ht="21" x14ac:dyDescent="0.35">
      <c r="A70" s="1" t="s">
        <v>48</v>
      </c>
      <c r="B70" s="228"/>
      <c r="C70" s="315"/>
      <c r="D70" s="229"/>
      <c r="E70" s="230"/>
      <c r="F70" s="229"/>
    </row>
    <row r="71" spans="1:6" ht="21" x14ac:dyDescent="0.35">
      <c r="A71" s="1"/>
      <c r="B71" s="228"/>
      <c r="C71" s="315"/>
      <c r="D71" s="229"/>
      <c r="E71" s="230"/>
      <c r="F71" s="229"/>
    </row>
    <row r="72" spans="1:6" ht="21" x14ac:dyDescent="0.35">
      <c r="A72" s="2" t="s">
        <v>206</v>
      </c>
      <c r="B72" s="228"/>
      <c r="C72" s="315"/>
      <c r="D72" s="236" t="s">
        <v>32</v>
      </c>
      <c r="E72" s="142">
        <f>E73+E76</f>
        <v>520000</v>
      </c>
      <c r="F72" s="236" t="s">
        <v>31</v>
      </c>
    </row>
    <row r="73" spans="1:6" ht="21" x14ac:dyDescent="0.35">
      <c r="A73" s="2" t="s">
        <v>496</v>
      </c>
      <c r="B73" s="235"/>
      <c r="C73" s="314"/>
      <c r="D73" s="236" t="s">
        <v>216</v>
      </c>
      <c r="E73" s="142">
        <v>300000</v>
      </c>
      <c r="F73" s="236" t="s">
        <v>31</v>
      </c>
    </row>
    <row r="74" spans="1:6" ht="21" x14ac:dyDescent="0.35">
      <c r="A74" s="1" t="s">
        <v>516</v>
      </c>
      <c r="B74" s="228"/>
      <c r="C74" s="315"/>
      <c r="D74" s="229"/>
      <c r="E74" s="230"/>
      <c r="F74" s="229"/>
    </row>
    <row r="75" spans="1:6" ht="21" x14ac:dyDescent="0.35">
      <c r="A75" s="1" t="s">
        <v>48</v>
      </c>
      <c r="B75" s="228"/>
      <c r="C75" s="315"/>
      <c r="D75" s="229"/>
      <c r="E75" s="230"/>
      <c r="F75" s="229"/>
    </row>
    <row r="76" spans="1:6" ht="21" x14ac:dyDescent="0.35">
      <c r="A76" s="2" t="s">
        <v>497</v>
      </c>
      <c r="B76" s="235"/>
      <c r="C76" s="314"/>
      <c r="D76" s="236" t="s">
        <v>216</v>
      </c>
      <c r="E76" s="142">
        <v>220000</v>
      </c>
      <c r="F76" s="236" t="s">
        <v>31</v>
      </c>
    </row>
    <row r="77" spans="1:6" ht="21" x14ac:dyDescent="0.35">
      <c r="A77" s="1" t="s">
        <v>589</v>
      </c>
      <c r="B77" s="228"/>
      <c r="C77" s="315"/>
      <c r="D77" s="229"/>
      <c r="E77" s="230"/>
      <c r="F77" s="229"/>
    </row>
    <row r="78" spans="1:6" ht="21" x14ac:dyDescent="0.35">
      <c r="A78" s="1" t="s">
        <v>517</v>
      </c>
    </row>
    <row r="79" spans="1:6" ht="21" x14ac:dyDescent="0.35">
      <c r="A79" s="2" t="s">
        <v>208</v>
      </c>
      <c r="D79" s="236" t="s">
        <v>32</v>
      </c>
      <c r="E79" s="142">
        <f>E80</f>
        <v>220000</v>
      </c>
      <c r="F79" s="236" t="s">
        <v>31</v>
      </c>
    </row>
    <row r="80" spans="1:6" ht="21" x14ac:dyDescent="0.35">
      <c r="A80" s="2" t="s">
        <v>498</v>
      </c>
      <c r="B80" s="317"/>
      <c r="C80" s="318"/>
      <c r="D80" s="236" t="s">
        <v>216</v>
      </c>
      <c r="E80" s="142">
        <v>220000</v>
      </c>
      <c r="F80" s="236" t="s">
        <v>31</v>
      </c>
    </row>
    <row r="81" spans="1:6" ht="21" x14ac:dyDescent="0.35">
      <c r="A81" s="1" t="s">
        <v>512</v>
      </c>
    </row>
    <row r="82" spans="1:6" ht="21" x14ac:dyDescent="0.35">
      <c r="A82" s="1" t="s">
        <v>48</v>
      </c>
    </row>
    <row r="83" spans="1:6" ht="21" x14ac:dyDescent="0.35">
      <c r="A83" s="2" t="s">
        <v>210</v>
      </c>
      <c r="D83" s="236" t="s">
        <v>32</v>
      </c>
      <c r="E83" s="142">
        <f>E84+E86+E89+E91</f>
        <v>136000</v>
      </c>
      <c r="F83" s="236" t="s">
        <v>31</v>
      </c>
    </row>
    <row r="84" spans="1:6" ht="21" x14ac:dyDescent="0.35">
      <c r="A84" s="2" t="s">
        <v>499</v>
      </c>
      <c r="B84" s="317"/>
      <c r="C84" s="318"/>
      <c r="D84" s="236" t="s">
        <v>216</v>
      </c>
      <c r="E84" s="142">
        <v>5000</v>
      </c>
      <c r="F84" s="236" t="s">
        <v>31</v>
      </c>
    </row>
    <row r="85" spans="1:6" ht="21" x14ac:dyDescent="0.35">
      <c r="A85" s="1" t="s">
        <v>500</v>
      </c>
    </row>
    <row r="86" spans="1:6" ht="21" x14ac:dyDescent="0.35">
      <c r="A86" s="2" t="s">
        <v>501</v>
      </c>
      <c r="B86" s="317"/>
      <c r="C86" s="318"/>
      <c r="D86" s="236" t="s">
        <v>216</v>
      </c>
      <c r="E86" s="142">
        <v>120000</v>
      </c>
      <c r="F86" s="236" t="s">
        <v>31</v>
      </c>
    </row>
    <row r="87" spans="1:6" ht="21" x14ac:dyDescent="0.35">
      <c r="A87" s="1" t="s">
        <v>588</v>
      </c>
    </row>
    <row r="88" spans="1:6" ht="21" x14ac:dyDescent="0.35">
      <c r="A88" s="1" t="s">
        <v>48</v>
      </c>
    </row>
    <row r="89" spans="1:6" s="1" customFormat="1" ht="21" x14ac:dyDescent="0.35">
      <c r="A89" s="2" t="s">
        <v>488</v>
      </c>
      <c r="B89" s="235"/>
      <c r="C89" s="314"/>
      <c r="D89" s="236" t="s">
        <v>216</v>
      </c>
      <c r="E89" s="142">
        <v>1000</v>
      </c>
      <c r="F89" s="236" t="s">
        <v>31</v>
      </c>
    </row>
    <row r="90" spans="1:6" s="1" customFormat="1" ht="21" x14ac:dyDescent="0.35">
      <c r="A90" s="1" t="s">
        <v>50</v>
      </c>
      <c r="B90" s="228"/>
      <c r="C90" s="315"/>
      <c r="D90" s="229"/>
      <c r="E90" s="230"/>
      <c r="F90" s="229"/>
    </row>
    <row r="91" spans="1:6" s="1" customFormat="1" ht="21" x14ac:dyDescent="0.35">
      <c r="A91" s="2" t="s">
        <v>489</v>
      </c>
      <c r="B91" s="235"/>
      <c r="C91" s="314"/>
      <c r="D91" s="236" t="s">
        <v>216</v>
      </c>
      <c r="E91" s="142">
        <v>10000</v>
      </c>
      <c r="F91" s="236" t="s">
        <v>31</v>
      </c>
    </row>
    <row r="92" spans="1:6" s="1" customFormat="1" ht="21" x14ac:dyDescent="0.35">
      <c r="A92" s="1" t="s">
        <v>512</v>
      </c>
      <c r="B92" s="228"/>
      <c r="C92" s="315"/>
      <c r="D92" s="229"/>
      <c r="E92" s="230"/>
      <c r="F92" s="229"/>
    </row>
    <row r="93" spans="1:6" s="1" customFormat="1" ht="21" x14ac:dyDescent="0.35">
      <c r="A93" s="1" t="s">
        <v>48</v>
      </c>
      <c r="B93" s="228"/>
      <c r="C93" s="315"/>
      <c r="D93" s="229"/>
      <c r="E93" s="230"/>
      <c r="F93" s="229"/>
    </row>
    <row r="94" spans="1:6" s="1" customFormat="1" ht="21" x14ac:dyDescent="0.35">
      <c r="A94" s="2" t="s">
        <v>490</v>
      </c>
      <c r="B94" s="228"/>
      <c r="C94" s="315"/>
      <c r="D94" s="236" t="s">
        <v>32</v>
      </c>
      <c r="E94" s="142">
        <f>E95</f>
        <v>4000</v>
      </c>
      <c r="F94" s="236" t="s">
        <v>31</v>
      </c>
    </row>
    <row r="95" spans="1:6" s="1" customFormat="1" ht="21" x14ac:dyDescent="0.35">
      <c r="A95" s="2" t="s">
        <v>491</v>
      </c>
      <c r="B95" s="235"/>
      <c r="C95" s="314"/>
      <c r="D95" s="236" t="s">
        <v>216</v>
      </c>
      <c r="E95" s="142">
        <v>4000</v>
      </c>
      <c r="F95" s="236" t="s">
        <v>31</v>
      </c>
    </row>
    <row r="96" spans="1:6" s="1" customFormat="1" ht="21" x14ac:dyDescent="0.35">
      <c r="A96" s="1" t="s">
        <v>50</v>
      </c>
      <c r="B96" s="228"/>
      <c r="C96" s="315"/>
      <c r="D96" s="229"/>
      <c r="E96" s="230"/>
      <c r="F96" s="229"/>
    </row>
    <row r="97" spans="1:6" s="1" customFormat="1" ht="21" x14ac:dyDescent="0.35">
      <c r="A97" s="434" t="s">
        <v>492</v>
      </c>
      <c r="B97" s="434"/>
      <c r="C97" s="434"/>
      <c r="D97" s="434"/>
      <c r="E97" s="434"/>
      <c r="F97" s="434"/>
    </row>
    <row r="98" spans="1:6" s="1" customFormat="1" ht="21" x14ac:dyDescent="0.35">
      <c r="A98" s="2" t="s">
        <v>249</v>
      </c>
      <c r="B98" s="228"/>
      <c r="C98" s="315"/>
      <c r="D98" s="236" t="s">
        <v>32</v>
      </c>
      <c r="E98" s="142">
        <f>E99+E101+E104+E107+E110+E113+E116+E118+E121+E124+E128</f>
        <v>21610000</v>
      </c>
      <c r="F98" s="236" t="s">
        <v>31</v>
      </c>
    </row>
    <row r="99" spans="1:6" s="1" customFormat="1" ht="21" x14ac:dyDescent="0.35">
      <c r="A99" s="2" t="s">
        <v>250</v>
      </c>
      <c r="B99" s="235"/>
      <c r="C99" s="314"/>
      <c r="D99" s="236" t="s">
        <v>216</v>
      </c>
      <c r="E99" s="142">
        <v>620000</v>
      </c>
      <c r="F99" s="236" t="s">
        <v>31</v>
      </c>
    </row>
    <row r="100" spans="1:6" s="1" customFormat="1" ht="21" x14ac:dyDescent="0.35">
      <c r="A100" s="1" t="s">
        <v>50</v>
      </c>
      <c r="B100" s="228"/>
      <c r="C100" s="315"/>
      <c r="D100" s="229"/>
      <c r="E100" s="230"/>
      <c r="F100" s="229"/>
    </row>
    <row r="101" spans="1:6" s="1" customFormat="1" ht="21" x14ac:dyDescent="0.35">
      <c r="A101" s="2" t="s">
        <v>251</v>
      </c>
      <c r="B101" s="235"/>
      <c r="C101" s="314"/>
      <c r="D101" s="236" t="s">
        <v>216</v>
      </c>
      <c r="E101" s="142">
        <v>8500000</v>
      </c>
      <c r="F101" s="236" t="s">
        <v>31</v>
      </c>
    </row>
    <row r="102" spans="1:6" s="1" customFormat="1" ht="21" x14ac:dyDescent="0.35">
      <c r="A102" s="1" t="s">
        <v>668</v>
      </c>
      <c r="B102" s="228"/>
      <c r="C102" s="315"/>
      <c r="D102" s="229"/>
      <c r="E102" s="230"/>
      <c r="F102" s="229"/>
    </row>
    <row r="103" spans="1:6" ht="21" x14ac:dyDescent="0.35">
      <c r="A103" s="1" t="s">
        <v>48</v>
      </c>
    </row>
    <row r="104" spans="1:6" s="1" customFormat="1" ht="21" x14ac:dyDescent="0.35">
      <c r="A104" s="2" t="s">
        <v>252</v>
      </c>
      <c r="B104" s="235"/>
      <c r="C104" s="314"/>
      <c r="D104" s="236" t="s">
        <v>216</v>
      </c>
      <c r="E104" s="142">
        <v>4000000</v>
      </c>
      <c r="F104" s="236" t="s">
        <v>31</v>
      </c>
    </row>
    <row r="105" spans="1:6" s="1" customFormat="1" ht="21" x14ac:dyDescent="0.35">
      <c r="A105" s="1" t="s">
        <v>619</v>
      </c>
      <c r="B105" s="228"/>
      <c r="C105" s="315"/>
      <c r="D105" s="229"/>
      <c r="E105" s="230"/>
      <c r="F105" s="229"/>
    </row>
    <row r="106" spans="1:6" s="1" customFormat="1" ht="21" x14ac:dyDescent="0.35">
      <c r="A106" s="1" t="s">
        <v>556</v>
      </c>
      <c r="B106" s="228"/>
      <c r="C106" s="315"/>
      <c r="D106" s="229"/>
      <c r="E106" s="230"/>
      <c r="F106" s="229"/>
    </row>
    <row r="107" spans="1:6" s="1" customFormat="1" ht="21" x14ac:dyDescent="0.35">
      <c r="A107" s="2" t="s">
        <v>253</v>
      </c>
      <c r="B107" s="235"/>
      <c r="C107" s="314"/>
      <c r="D107" s="236" t="s">
        <v>216</v>
      </c>
      <c r="E107" s="142">
        <v>100000</v>
      </c>
      <c r="F107" s="236" t="s">
        <v>31</v>
      </c>
    </row>
    <row r="108" spans="1:6" s="1" customFormat="1" ht="21" x14ac:dyDescent="0.35">
      <c r="A108" s="1" t="s">
        <v>516</v>
      </c>
      <c r="B108" s="228"/>
      <c r="C108" s="315"/>
      <c r="D108" s="229"/>
      <c r="E108" s="230"/>
      <c r="F108" s="229"/>
    </row>
    <row r="109" spans="1:6" s="1" customFormat="1" ht="21" x14ac:dyDescent="0.35">
      <c r="A109" s="1" t="s">
        <v>48</v>
      </c>
      <c r="B109" s="228"/>
      <c r="C109" s="315"/>
      <c r="D109" s="229"/>
      <c r="E109" s="230"/>
      <c r="F109" s="229"/>
    </row>
    <row r="110" spans="1:6" s="1" customFormat="1" ht="21" x14ac:dyDescent="0.35">
      <c r="A110" s="2" t="s">
        <v>254</v>
      </c>
      <c r="B110" s="235"/>
      <c r="C110" s="314"/>
      <c r="D110" s="236" t="s">
        <v>216</v>
      </c>
      <c r="E110" s="142">
        <v>2200000</v>
      </c>
      <c r="F110" s="236" t="s">
        <v>31</v>
      </c>
    </row>
    <row r="111" spans="1:6" s="1" customFormat="1" ht="21" x14ac:dyDescent="0.35">
      <c r="A111" s="1" t="s">
        <v>588</v>
      </c>
      <c r="B111" s="228"/>
      <c r="C111" s="315"/>
      <c r="D111" s="229"/>
      <c r="E111" s="230"/>
      <c r="F111" s="229"/>
    </row>
    <row r="112" spans="1:6" s="1" customFormat="1" ht="21" x14ac:dyDescent="0.35">
      <c r="A112" s="1" t="s">
        <v>48</v>
      </c>
      <c r="B112" s="228"/>
      <c r="C112" s="315"/>
      <c r="D112" s="229"/>
      <c r="E112" s="230"/>
      <c r="F112" s="229"/>
    </row>
    <row r="113" spans="1:6" s="1" customFormat="1" ht="21" x14ac:dyDescent="0.35">
      <c r="A113" s="2" t="s">
        <v>255</v>
      </c>
      <c r="B113" s="235"/>
      <c r="C113" s="314"/>
      <c r="D113" s="236" t="s">
        <v>216</v>
      </c>
      <c r="E113" s="142">
        <v>4500000</v>
      </c>
      <c r="F113" s="236" t="s">
        <v>31</v>
      </c>
    </row>
    <row r="114" spans="1:6" s="1" customFormat="1" ht="21" x14ac:dyDescent="0.35">
      <c r="A114" s="1" t="s">
        <v>512</v>
      </c>
      <c r="B114" s="228"/>
      <c r="C114" s="315"/>
      <c r="D114" s="229"/>
      <c r="E114" s="230"/>
      <c r="F114" s="229"/>
    </row>
    <row r="115" spans="1:6" s="1" customFormat="1" ht="21" x14ac:dyDescent="0.35">
      <c r="A115" s="1" t="s">
        <v>48</v>
      </c>
      <c r="B115" s="228"/>
      <c r="C115" s="315"/>
      <c r="D115" s="229"/>
      <c r="E115" s="230"/>
      <c r="F115" s="229"/>
    </row>
    <row r="116" spans="1:6" s="1" customFormat="1" ht="21" x14ac:dyDescent="0.35">
      <c r="A116" s="2" t="s">
        <v>256</v>
      </c>
      <c r="B116" s="235"/>
      <c r="C116" s="314"/>
      <c r="D116" s="236" t="s">
        <v>216</v>
      </c>
      <c r="E116" s="142">
        <v>2000</v>
      </c>
      <c r="F116" s="236" t="s">
        <v>31</v>
      </c>
    </row>
    <row r="117" spans="1:6" s="1" customFormat="1" ht="21" x14ac:dyDescent="0.35">
      <c r="A117" s="1" t="s">
        <v>50</v>
      </c>
      <c r="B117" s="228"/>
      <c r="C117" s="315"/>
      <c r="D117" s="229"/>
      <c r="E117" s="230"/>
      <c r="F117" s="229"/>
    </row>
    <row r="118" spans="1:6" s="1" customFormat="1" ht="21" x14ac:dyDescent="0.35">
      <c r="A118" s="2" t="s">
        <v>257</v>
      </c>
      <c r="B118" s="235"/>
      <c r="C118" s="314"/>
      <c r="D118" s="236" t="s">
        <v>216</v>
      </c>
      <c r="E118" s="142">
        <v>54000</v>
      </c>
      <c r="F118" s="236" t="s">
        <v>31</v>
      </c>
    </row>
    <row r="119" spans="1:6" s="1" customFormat="1" ht="21" x14ac:dyDescent="0.35">
      <c r="A119" s="1" t="s">
        <v>588</v>
      </c>
      <c r="B119" s="228"/>
      <c r="C119" s="315"/>
      <c r="D119" s="229"/>
      <c r="E119" s="230"/>
      <c r="F119" s="229"/>
    </row>
    <row r="120" spans="1:6" s="1" customFormat="1" ht="21" x14ac:dyDescent="0.35">
      <c r="A120" s="1" t="s">
        <v>48</v>
      </c>
      <c r="B120" s="228"/>
      <c r="C120" s="315"/>
      <c r="D120" s="229"/>
      <c r="E120" s="230"/>
      <c r="F120" s="229"/>
    </row>
    <row r="121" spans="1:6" s="1" customFormat="1" ht="21" x14ac:dyDescent="0.35">
      <c r="A121" s="2" t="s">
        <v>258</v>
      </c>
      <c r="B121" s="235"/>
      <c r="C121" s="314"/>
      <c r="D121" s="236" t="s">
        <v>216</v>
      </c>
      <c r="E121" s="142">
        <v>100000</v>
      </c>
      <c r="F121" s="236" t="s">
        <v>31</v>
      </c>
    </row>
    <row r="122" spans="1:6" s="1" customFormat="1" ht="21" x14ac:dyDescent="0.35">
      <c r="A122" s="1" t="s">
        <v>516</v>
      </c>
      <c r="B122" s="228"/>
      <c r="C122" s="315"/>
      <c r="D122" s="229"/>
      <c r="E122" s="230"/>
      <c r="F122" s="229"/>
    </row>
    <row r="123" spans="1:6" s="1" customFormat="1" ht="21" x14ac:dyDescent="0.35">
      <c r="A123" s="1" t="s">
        <v>48</v>
      </c>
      <c r="B123" s="228"/>
      <c r="C123" s="315"/>
      <c r="D123" s="229"/>
      <c r="E123" s="230"/>
      <c r="F123" s="229"/>
    </row>
    <row r="124" spans="1:6" s="1" customFormat="1" ht="21" x14ac:dyDescent="0.35">
      <c r="A124" s="2" t="s">
        <v>519</v>
      </c>
      <c r="B124" s="235"/>
      <c r="C124" s="314"/>
      <c r="D124" s="236" t="s">
        <v>216</v>
      </c>
      <c r="E124" s="142">
        <v>1533000</v>
      </c>
      <c r="F124" s="236" t="s">
        <v>31</v>
      </c>
    </row>
    <row r="125" spans="1:6" s="1" customFormat="1" ht="21" x14ac:dyDescent="0.35">
      <c r="A125" s="2" t="s">
        <v>518</v>
      </c>
      <c r="B125" s="228"/>
      <c r="C125" s="315"/>
      <c r="D125" s="229"/>
      <c r="E125" s="230"/>
      <c r="F125" s="229"/>
    </row>
    <row r="126" spans="1:6" s="1" customFormat="1" ht="21" x14ac:dyDescent="0.35">
      <c r="A126" s="1" t="s">
        <v>516</v>
      </c>
      <c r="B126" s="228"/>
      <c r="C126" s="315"/>
      <c r="D126" s="229"/>
      <c r="E126" s="230"/>
      <c r="F126" s="229"/>
    </row>
    <row r="127" spans="1:6" s="1" customFormat="1" ht="21" x14ac:dyDescent="0.35">
      <c r="A127" s="1" t="s">
        <v>48</v>
      </c>
      <c r="B127" s="228"/>
      <c r="C127" s="315"/>
      <c r="D127" s="229"/>
      <c r="E127" s="230"/>
      <c r="F127" s="229"/>
    </row>
    <row r="128" spans="1:6" s="1" customFormat="1" ht="21" x14ac:dyDescent="0.35">
      <c r="A128" s="2" t="s">
        <v>259</v>
      </c>
      <c r="B128" s="235"/>
      <c r="C128" s="314"/>
      <c r="D128" s="236" t="s">
        <v>216</v>
      </c>
      <c r="E128" s="142">
        <v>1000</v>
      </c>
      <c r="F128" s="236" t="s">
        <v>31</v>
      </c>
    </row>
    <row r="129" spans="1:6" s="1" customFormat="1" ht="21" x14ac:dyDescent="0.35">
      <c r="A129" s="1" t="s">
        <v>512</v>
      </c>
      <c r="B129" s="228"/>
      <c r="C129" s="315"/>
      <c r="D129" s="229"/>
      <c r="E129" s="230"/>
      <c r="F129" s="229"/>
    </row>
    <row r="130" spans="1:6" s="1" customFormat="1" ht="21" x14ac:dyDescent="0.35">
      <c r="A130" s="1" t="s">
        <v>48</v>
      </c>
      <c r="B130" s="228"/>
      <c r="C130" s="315"/>
      <c r="D130" s="229"/>
      <c r="E130" s="230"/>
      <c r="F130" s="229"/>
    </row>
    <row r="131" spans="1:6" s="1" customFormat="1" ht="21" x14ac:dyDescent="0.35">
      <c r="A131" s="434" t="s">
        <v>260</v>
      </c>
      <c r="B131" s="434"/>
      <c r="C131" s="434"/>
      <c r="D131" s="434"/>
      <c r="E131" s="434"/>
      <c r="F131" s="434"/>
    </row>
    <row r="132" spans="1:6" s="1" customFormat="1" ht="21" x14ac:dyDescent="0.35">
      <c r="A132" s="2" t="s">
        <v>261</v>
      </c>
      <c r="B132" s="228"/>
      <c r="C132" s="315"/>
      <c r="D132" s="236" t="s">
        <v>32</v>
      </c>
      <c r="E132" s="142">
        <f>E133</f>
        <v>36400000</v>
      </c>
      <c r="F132" s="236" t="s">
        <v>31</v>
      </c>
    </row>
    <row r="133" spans="1:6" s="1" customFormat="1" ht="21" x14ac:dyDescent="0.35">
      <c r="A133" s="2" t="s">
        <v>521</v>
      </c>
      <c r="B133" s="235"/>
      <c r="C133" s="314"/>
      <c r="D133" s="236" t="s">
        <v>216</v>
      </c>
      <c r="E133" s="142">
        <v>36400000</v>
      </c>
      <c r="F133" s="236" t="s">
        <v>31</v>
      </c>
    </row>
    <row r="134" spans="1:6" s="1" customFormat="1" ht="21" x14ac:dyDescent="0.35">
      <c r="A134" s="2" t="s">
        <v>520</v>
      </c>
      <c r="B134" s="235"/>
      <c r="C134" s="314"/>
      <c r="D134" s="236"/>
      <c r="E134" s="238"/>
      <c r="F134" s="236"/>
    </row>
    <row r="135" spans="1:6" s="1" customFormat="1" ht="21" x14ac:dyDescent="0.35">
      <c r="A135" s="1" t="s">
        <v>516</v>
      </c>
      <c r="B135" s="228"/>
      <c r="C135" s="315"/>
      <c r="D135" s="229"/>
      <c r="E135" s="230"/>
      <c r="F135" s="229"/>
    </row>
    <row r="136" spans="1:6" s="1" customFormat="1" ht="21" x14ac:dyDescent="0.35">
      <c r="A136" s="1" t="s">
        <v>48</v>
      </c>
      <c r="B136" s="228"/>
      <c r="C136" s="315"/>
      <c r="D136" s="229"/>
      <c r="E136" s="230"/>
      <c r="F136" s="229"/>
    </row>
    <row r="137" spans="1:6" s="1" customFormat="1" ht="21" x14ac:dyDescent="0.35">
      <c r="B137" s="228"/>
      <c r="C137" s="315"/>
      <c r="D137" s="229"/>
      <c r="E137" s="230"/>
      <c r="F137" s="229"/>
    </row>
    <row r="138" spans="1:6" s="1" customFormat="1" ht="21" x14ac:dyDescent="0.35">
      <c r="B138" s="228"/>
      <c r="C138" s="315"/>
      <c r="D138" s="229"/>
      <c r="E138" s="230"/>
      <c r="F138" s="229"/>
    </row>
    <row r="139" spans="1:6" s="1" customFormat="1" ht="21" x14ac:dyDescent="0.35">
      <c r="B139" s="228"/>
      <c r="C139" s="315"/>
      <c r="D139" s="229"/>
      <c r="E139" s="230"/>
      <c r="F139" s="229"/>
    </row>
    <row r="140" spans="1:6" s="1" customFormat="1" ht="21" x14ac:dyDescent="0.35">
      <c r="B140" s="228"/>
      <c r="C140" s="315"/>
      <c r="D140" s="229"/>
      <c r="E140" s="230"/>
      <c r="F140" s="229"/>
    </row>
    <row r="141" spans="1:6" s="1" customFormat="1" ht="21" x14ac:dyDescent="0.35">
      <c r="B141" s="228"/>
      <c r="C141" s="315"/>
      <c r="D141" s="229"/>
      <c r="E141" s="230"/>
      <c r="F141" s="229"/>
    </row>
    <row r="142" spans="1:6" s="1" customFormat="1" ht="21" x14ac:dyDescent="0.35">
      <c r="B142" s="228"/>
      <c r="C142" s="315"/>
      <c r="D142" s="229"/>
      <c r="E142" s="230"/>
      <c r="F142" s="229"/>
    </row>
    <row r="143" spans="1:6" s="1" customFormat="1" ht="21" x14ac:dyDescent="0.35">
      <c r="B143" s="228"/>
      <c r="C143" s="315"/>
      <c r="D143" s="229"/>
      <c r="E143" s="230"/>
      <c r="F143" s="229"/>
    </row>
    <row r="144" spans="1:6" s="1" customFormat="1" ht="21" x14ac:dyDescent="0.35">
      <c r="B144" s="228"/>
      <c r="C144" s="315"/>
      <c r="D144" s="229"/>
      <c r="E144" s="230"/>
      <c r="F144" s="229"/>
    </row>
    <row r="145" spans="2:6" s="1" customFormat="1" ht="21" x14ac:dyDescent="0.35">
      <c r="B145" s="228"/>
      <c r="C145" s="315"/>
      <c r="D145" s="229"/>
      <c r="E145" s="230"/>
      <c r="F145" s="229"/>
    </row>
    <row r="146" spans="2:6" s="1" customFormat="1" ht="21" x14ac:dyDescent="0.35">
      <c r="B146" s="228"/>
      <c r="C146" s="315"/>
      <c r="D146" s="229"/>
      <c r="E146" s="230"/>
      <c r="F146" s="229"/>
    </row>
    <row r="147" spans="2:6" s="1" customFormat="1" ht="21" x14ac:dyDescent="0.35">
      <c r="B147" s="228"/>
      <c r="C147" s="315"/>
      <c r="D147" s="229"/>
      <c r="E147" s="230"/>
      <c r="F147" s="229"/>
    </row>
    <row r="148" spans="2:6" s="1" customFormat="1" ht="21" x14ac:dyDescent="0.35">
      <c r="B148" s="228"/>
      <c r="C148" s="315"/>
      <c r="D148" s="229"/>
      <c r="E148" s="230"/>
      <c r="F148" s="229"/>
    </row>
    <row r="149" spans="2:6" s="1" customFormat="1" ht="21" x14ac:dyDescent="0.35">
      <c r="B149" s="228"/>
      <c r="C149" s="315"/>
      <c r="D149" s="229"/>
      <c r="E149" s="230"/>
      <c r="F149" s="229"/>
    </row>
    <row r="150" spans="2:6" s="1" customFormat="1" ht="21" x14ac:dyDescent="0.35">
      <c r="B150" s="228"/>
      <c r="C150" s="315"/>
      <c r="D150" s="229"/>
      <c r="E150" s="230"/>
      <c r="F150" s="229"/>
    </row>
    <row r="151" spans="2:6" s="1" customFormat="1" ht="21" x14ac:dyDescent="0.35">
      <c r="B151" s="228"/>
      <c r="C151" s="315"/>
      <c r="D151" s="229"/>
      <c r="E151" s="230"/>
      <c r="F151" s="229"/>
    </row>
    <row r="152" spans="2:6" s="1" customFormat="1" ht="21" x14ac:dyDescent="0.35">
      <c r="B152" s="228"/>
      <c r="C152" s="315"/>
      <c r="D152" s="229"/>
      <c r="E152" s="230"/>
      <c r="F152" s="229"/>
    </row>
  </sheetData>
  <mergeCells count="7">
    <mergeCell ref="A97:F97"/>
    <mergeCell ref="A131:F131"/>
    <mergeCell ref="A8:F8"/>
    <mergeCell ref="A1:F1"/>
    <mergeCell ref="A2:F2"/>
    <mergeCell ref="A3:F3"/>
    <mergeCell ref="A4:F4"/>
  </mergeCells>
  <phoneticPr fontId="2" type="noConversion"/>
  <pageMargins left="1.1811023622047245" right="0.51181102362204722" top="0.98425196850393704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7"/>
  <sheetViews>
    <sheetView topLeftCell="A531" zoomScaleSheetLayoutView="100" workbookViewId="0">
      <selection activeCell="G538" sqref="G538"/>
    </sheetView>
  </sheetViews>
  <sheetFormatPr defaultRowHeight="21" x14ac:dyDescent="0.35"/>
  <cols>
    <col min="1" max="1" width="53.7109375" style="7" customWidth="1"/>
    <col min="2" max="3" width="15.28515625" style="7" customWidth="1"/>
    <col min="4" max="4" width="15.28515625" style="263" customWidth="1"/>
    <col min="5" max="5" width="15.28515625" style="7" customWidth="1"/>
    <col min="6" max="6" width="10.7109375" style="263" customWidth="1"/>
    <col min="7" max="7" width="15.28515625" style="263" customWidth="1"/>
    <col min="8" max="16384" width="9.140625" style="7"/>
  </cols>
  <sheetData>
    <row r="1" spans="1:7" s="3" customFormat="1" ht="21" customHeight="1" x14ac:dyDescent="0.35">
      <c r="A1" s="419" t="s">
        <v>192</v>
      </c>
      <c r="B1" s="419"/>
      <c r="C1" s="419"/>
      <c r="D1" s="419"/>
      <c r="E1" s="419"/>
      <c r="F1" s="419"/>
      <c r="G1" s="419"/>
    </row>
    <row r="2" spans="1:7" s="3" customFormat="1" ht="21" customHeight="1" x14ac:dyDescent="0.35">
      <c r="A2" s="419" t="s">
        <v>682</v>
      </c>
      <c r="B2" s="419"/>
      <c r="C2" s="419"/>
      <c r="D2" s="419"/>
      <c r="E2" s="419"/>
      <c r="F2" s="419"/>
      <c r="G2" s="419"/>
    </row>
    <row r="3" spans="1:7" s="3" customFormat="1" ht="21" customHeight="1" x14ac:dyDescent="0.35">
      <c r="A3" s="419" t="s">
        <v>30</v>
      </c>
      <c r="B3" s="419"/>
      <c r="C3" s="419"/>
      <c r="D3" s="419"/>
      <c r="E3" s="419"/>
      <c r="F3" s="419"/>
      <c r="G3" s="419"/>
    </row>
    <row r="4" spans="1:7" s="3" customFormat="1" ht="21" customHeight="1" x14ac:dyDescent="0.35">
      <c r="A4" s="419" t="s">
        <v>193</v>
      </c>
      <c r="B4" s="419"/>
      <c r="C4" s="419"/>
      <c r="D4" s="419"/>
      <c r="E4" s="419"/>
      <c r="F4" s="419"/>
      <c r="G4" s="419"/>
    </row>
    <row r="5" spans="1:7" s="3" customFormat="1" ht="10.5" customHeight="1" x14ac:dyDescent="0.3">
      <c r="D5" s="249"/>
      <c r="F5" s="249"/>
      <c r="G5" s="249"/>
    </row>
    <row r="6" spans="1:7" s="3" customFormat="1" x14ac:dyDescent="0.35">
      <c r="A6" s="9"/>
      <c r="B6" s="426" t="s">
        <v>194</v>
      </c>
      <c r="C6" s="427"/>
      <c r="D6" s="428"/>
      <c r="E6" s="429" t="s">
        <v>195</v>
      </c>
      <c r="F6" s="429"/>
      <c r="G6" s="429"/>
    </row>
    <row r="7" spans="1:7" s="3" customFormat="1" x14ac:dyDescent="0.35">
      <c r="A7" s="10"/>
      <c r="B7" s="358" t="s">
        <v>353</v>
      </c>
      <c r="C7" s="358" t="s">
        <v>509</v>
      </c>
      <c r="D7" s="368" t="s">
        <v>590</v>
      </c>
      <c r="E7" s="270" t="s">
        <v>620</v>
      </c>
      <c r="F7" s="368" t="s">
        <v>196</v>
      </c>
      <c r="G7" s="270" t="s">
        <v>676</v>
      </c>
    </row>
    <row r="8" spans="1:7" s="5" customFormat="1" x14ac:dyDescent="0.35">
      <c r="A8" s="12" t="s">
        <v>228</v>
      </c>
      <c r="B8" s="4"/>
      <c r="C8" s="4"/>
      <c r="D8" s="335"/>
      <c r="E8" s="254"/>
      <c r="F8" s="335"/>
      <c r="G8" s="254"/>
    </row>
    <row r="9" spans="1:7" s="5" customFormat="1" x14ac:dyDescent="0.35">
      <c r="A9" s="11" t="s">
        <v>293</v>
      </c>
      <c r="B9" s="6"/>
      <c r="C9" s="6"/>
      <c r="D9" s="255"/>
      <c r="E9" s="250"/>
      <c r="F9" s="255"/>
      <c r="G9" s="250"/>
    </row>
    <row r="10" spans="1:7" s="5" customFormat="1" x14ac:dyDescent="0.35">
      <c r="A10" s="11" t="s">
        <v>8</v>
      </c>
      <c r="B10" s="16">
        <f>B11+B14+B15+B18+B19</f>
        <v>1209341</v>
      </c>
      <c r="C10" s="16">
        <f>C11+C14+C15+C17+C18+C19+C21</f>
        <v>1183338.5</v>
      </c>
      <c r="D10" s="367">
        <f>D11+D14+D15+D17+D18+D19+D21</f>
        <v>1632184</v>
      </c>
      <c r="E10" s="156">
        <f>E11+E12+E13+E14+E15+E17+E18+E19+E20+E21</f>
        <v>19362808.780000001</v>
      </c>
      <c r="F10" s="337"/>
      <c r="G10" s="156">
        <f>G11+G12+G13+G14+G15+G17+G18+G19+G20+G21</f>
        <v>20585924.5</v>
      </c>
    </row>
    <row r="11" spans="1:7" s="5" customFormat="1" x14ac:dyDescent="0.35">
      <c r="A11" s="6" t="s">
        <v>1</v>
      </c>
      <c r="B11" s="8">
        <v>155941</v>
      </c>
      <c r="C11" s="8">
        <v>225426</v>
      </c>
      <c r="D11" s="281">
        <v>204405</v>
      </c>
      <c r="E11" s="154">
        <f>[4]งบกลาง!$F$11</f>
        <v>247866</v>
      </c>
      <c r="F11" s="360">
        <v>1.55E-2</v>
      </c>
      <c r="G11" s="154">
        <f>[3]งบกลาง!$F$11</f>
        <v>251706</v>
      </c>
    </row>
    <row r="12" spans="1:7" s="5" customFormat="1" x14ac:dyDescent="0.35">
      <c r="A12" s="6" t="s">
        <v>630</v>
      </c>
      <c r="B12" s="20" t="s">
        <v>129</v>
      </c>
      <c r="C12" s="20" t="s">
        <v>129</v>
      </c>
      <c r="D12" s="362" t="s">
        <v>129</v>
      </c>
      <c r="E12" s="154">
        <f>[4]งบกลาง!$F$17</f>
        <v>14857200</v>
      </c>
      <c r="F12" s="360">
        <v>4.1300000000000003E-2</v>
      </c>
      <c r="G12" s="154">
        <f>[3]งบกลาง!$F$17</f>
        <v>15169200</v>
      </c>
    </row>
    <row r="13" spans="1:7" s="5" customFormat="1" x14ac:dyDescent="0.35">
      <c r="A13" s="6" t="s">
        <v>631</v>
      </c>
      <c r="B13" s="20" t="s">
        <v>129</v>
      </c>
      <c r="C13" s="20" t="s">
        <v>129</v>
      </c>
      <c r="D13" s="362" t="s">
        <v>129</v>
      </c>
      <c r="E13" s="154">
        <f>[4]งบกลาง!$F$21</f>
        <v>2563200</v>
      </c>
      <c r="F13" s="360">
        <v>0.13100000000000001</v>
      </c>
      <c r="G13" s="154">
        <f>[3]งบกลาง!$F$21</f>
        <v>3283200</v>
      </c>
    </row>
    <row r="14" spans="1:7" s="5" customFormat="1" x14ac:dyDescent="0.35">
      <c r="A14" s="6" t="s">
        <v>2</v>
      </c>
      <c r="B14" s="8">
        <v>126000</v>
      </c>
      <c r="C14" s="8">
        <v>140500</v>
      </c>
      <c r="D14" s="281">
        <v>92000</v>
      </c>
      <c r="E14" s="154">
        <f>[4]งบกลาง!$F$25</f>
        <v>180000</v>
      </c>
      <c r="F14" s="360">
        <f t="shared" ref="F14:F69" si="0">((G14-E14)/G14)</f>
        <v>0</v>
      </c>
      <c r="G14" s="154">
        <f>[3]งบกลาง!$F$25</f>
        <v>180000</v>
      </c>
    </row>
    <row r="15" spans="1:7" s="5" customFormat="1" x14ac:dyDescent="0.35">
      <c r="A15" s="6" t="s">
        <v>3</v>
      </c>
      <c r="B15" s="8">
        <v>709400</v>
      </c>
      <c r="C15" s="38">
        <v>81831.5</v>
      </c>
      <c r="D15" s="281">
        <v>595231</v>
      </c>
      <c r="E15" s="154">
        <f>[4]งบกลาง!$F$34</f>
        <v>646077</v>
      </c>
      <c r="F15" s="360">
        <v>-0.52639999999999998</v>
      </c>
      <c r="G15" s="154">
        <f>[3]งบกลาง!$F$34</f>
        <v>848564</v>
      </c>
    </row>
    <row r="16" spans="1:7" s="5" customFormat="1" x14ac:dyDescent="0.35">
      <c r="A16" s="6" t="s">
        <v>4</v>
      </c>
      <c r="B16" s="16"/>
      <c r="C16" s="16"/>
      <c r="D16" s="251"/>
      <c r="E16" s="251"/>
      <c r="F16" s="337"/>
      <c r="G16" s="251"/>
    </row>
    <row r="17" spans="1:7" s="5" customFormat="1" x14ac:dyDescent="0.35">
      <c r="A17" s="6" t="s">
        <v>5</v>
      </c>
      <c r="B17" s="20" t="s">
        <v>129</v>
      </c>
      <c r="C17" s="20">
        <v>35958</v>
      </c>
      <c r="D17" s="362">
        <v>34243</v>
      </c>
      <c r="E17" s="154">
        <f>[4]งบกลาง!$F$42</f>
        <v>38575.78</v>
      </c>
      <c r="F17" s="360">
        <f t="shared" si="0"/>
        <v>2.7509516726750224E-2</v>
      </c>
      <c r="G17" s="214">
        <f>[3]งบกลาง!$F$42</f>
        <v>39667</v>
      </c>
    </row>
    <row r="18" spans="1:7" s="5" customFormat="1" x14ac:dyDescent="0.35">
      <c r="A18" s="6" t="s">
        <v>6</v>
      </c>
      <c r="B18" s="8">
        <v>18000</v>
      </c>
      <c r="C18" s="8">
        <v>30000</v>
      </c>
      <c r="D18" s="281">
        <v>34900</v>
      </c>
      <c r="E18" s="154">
        <f>[4]งบกลาง!$F$50</f>
        <v>80000</v>
      </c>
      <c r="F18" s="360">
        <f t="shared" si="0"/>
        <v>0</v>
      </c>
      <c r="G18" s="154">
        <f>[3]งบกลาง!$F$50</f>
        <v>80000</v>
      </c>
    </row>
    <row r="19" spans="1:7" s="5" customFormat="1" x14ac:dyDescent="0.35">
      <c r="A19" s="6" t="s">
        <v>7</v>
      </c>
      <c r="B19" s="8">
        <v>200000</v>
      </c>
      <c r="C19" s="8">
        <v>225023</v>
      </c>
      <c r="D19" s="281">
        <v>225585</v>
      </c>
      <c r="E19" s="154">
        <f>[4]งบกลาง!$F$56</f>
        <v>225990</v>
      </c>
      <c r="F19" s="360">
        <f t="shared" si="0"/>
        <v>3.0769230769230769E-3</v>
      </c>
      <c r="G19" s="154">
        <f>[3]งบกลาง!$F$56</f>
        <v>226687.5</v>
      </c>
    </row>
    <row r="20" spans="1:7" s="5" customFormat="1" x14ac:dyDescent="0.35">
      <c r="A20" s="6" t="s">
        <v>87</v>
      </c>
      <c r="B20" s="20" t="s">
        <v>129</v>
      </c>
      <c r="C20" s="20" t="s">
        <v>129</v>
      </c>
      <c r="D20" s="20" t="s">
        <v>129</v>
      </c>
      <c r="E20" s="271">
        <f>[4]งบกลาง!$F$67</f>
        <v>30000</v>
      </c>
      <c r="F20" s="360">
        <v>-0.5</v>
      </c>
      <c r="G20" s="271">
        <f>[3]งบกลาง!$F$67</f>
        <v>15000</v>
      </c>
    </row>
    <row r="21" spans="1:7" s="5" customFormat="1" x14ac:dyDescent="0.35">
      <c r="A21" s="6" t="s">
        <v>10</v>
      </c>
      <c r="B21" s="20" t="s">
        <v>129</v>
      </c>
      <c r="C21" s="20">
        <v>444600</v>
      </c>
      <c r="D21" s="362">
        <v>445820</v>
      </c>
      <c r="E21" s="271">
        <f>[4]งบกลาง!$F$71</f>
        <v>493900</v>
      </c>
      <c r="F21" s="360">
        <v>-4.0000000000000001E-3</v>
      </c>
      <c r="G21" s="271">
        <f>[3]งบกลาง!$F$71</f>
        <v>491900</v>
      </c>
    </row>
    <row r="22" spans="1:7" s="5" customFormat="1" x14ac:dyDescent="0.35">
      <c r="A22" s="11" t="s">
        <v>9</v>
      </c>
      <c r="B22" s="39">
        <f>B23+B24</f>
        <v>596270.55000000005</v>
      </c>
      <c r="C22" s="39">
        <f>C24</f>
        <v>39419.64</v>
      </c>
      <c r="D22" s="363">
        <f>D24</f>
        <v>39419.64</v>
      </c>
      <c r="E22" s="150">
        <f>E24</f>
        <v>39420</v>
      </c>
      <c r="F22" s="360"/>
      <c r="G22" s="150">
        <f>G24</f>
        <v>39420</v>
      </c>
    </row>
    <row r="23" spans="1:7" s="5" customFormat="1" x14ac:dyDescent="0.35">
      <c r="A23" s="6" t="s">
        <v>10</v>
      </c>
      <c r="B23" s="8">
        <v>409960</v>
      </c>
      <c r="C23" s="20" t="s">
        <v>129</v>
      </c>
      <c r="D23" s="362" t="s">
        <v>129</v>
      </c>
      <c r="E23" s="214" t="s">
        <v>129</v>
      </c>
      <c r="F23" s="360">
        <v>0</v>
      </c>
      <c r="G23" s="214" t="s">
        <v>129</v>
      </c>
    </row>
    <row r="24" spans="1:7" s="5" customFormat="1" x14ac:dyDescent="0.35">
      <c r="A24" s="49" t="s">
        <v>11</v>
      </c>
      <c r="B24" s="278">
        <v>186310.55</v>
      </c>
      <c r="C24" s="278">
        <v>39419.64</v>
      </c>
      <c r="D24" s="364">
        <v>39419.64</v>
      </c>
      <c r="E24" s="272">
        <f>[4]งบกลาง!$F$80</f>
        <v>39420</v>
      </c>
      <c r="F24" s="377">
        <f t="shared" si="0"/>
        <v>0</v>
      </c>
      <c r="G24" s="272">
        <f>[3]งบกลาง!$F$82</f>
        <v>39420</v>
      </c>
    </row>
    <row r="25" spans="1:7" s="5" customFormat="1" x14ac:dyDescent="0.35">
      <c r="A25" s="12" t="s">
        <v>14</v>
      </c>
      <c r="B25" s="219">
        <v>1805611.55</v>
      </c>
      <c r="C25" s="219">
        <f>C22+C10</f>
        <v>1222758.1399999999</v>
      </c>
      <c r="D25" s="365">
        <f>D22+D10</f>
        <v>1671603.64</v>
      </c>
      <c r="E25" s="279">
        <f>[4]งบกลาง!$F$9</f>
        <v>19402228.780000001</v>
      </c>
      <c r="F25" s="339"/>
      <c r="G25" s="279">
        <f>[3]งบกลาง!$F$9</f>
        <v>20625344.5</v>
      </c>
    </row>
    <row r="26" spans="1:7" s="5" customFormat="1" x14ac:dyDescent="0.35">
      <c r="A26" s="11" t="s">
        <v>12</v>
      </c>
      <c r="B26" s="40">
        <v>1805611.55</v>
      </c>
      <c r="C26" s="40">
        <f>C25</f>
        <v>1222758.1399999999</v>
      </c>
      <c r="D26" s="366">
        <f>D25</f>
        <v>1671603.64</v>
      </c>
      <c r="E26" s="150">
        <f>[4]งบกลาง!$F$8</f>
        <v>19402228.780000001</v>
      </c>
      <c r="F26" s="336"/>
      <c r="G26" s="150">
        <f>G25</f>
        <v>20625344.5</v>
      </c>
    </row>
    <row r="27" spans="1:7" s="5" customFormat="1" x14ac:dyDescent="0.35">
      <c r="A27" s="11" t="s">
        <v>227</v>
      </c>
      <c r="B27" s="6"/>
      <c r="C27" s="6"/>
      <c r="D27" s="255"/>
      <c r="E27" s="250"/>
      <c r="F27" s="337"/>
      <c r="G27" s="250"/>
    </row>
    <row r="28" spans="1:7" s="5" customFormat="1" x14ac:dyDescent="0.35">
      <c r="A28" s="11" t="s">
        <v>229</v>
      </c>
      <c r="B28" s="6"/>
      <c r="C28" s="6"/>
      <c r="D28" s="255"/>
      <c r="E28" s="250"/>
      <c r="F28" s="337"/>
      <c r="G28" s="250"/>
    </row>
    <row r="29" spans="1:7" s="5" customFormat="1" x14ac:dyDescent="0.35">
      <c r="A29" s="11" t="s">
        <v>350</v>
      </c>
      <c r="B29" s="6"/>
      <c r="C29" s="6"/>
      <c r="D29" s="255"/>
      <c r="E29" s="250"/>
      <c r="F29" s="337"/>
      <c r="G29" s="250"/>
    </row>
    <row r="30" spans="1:7" s="5" customFormat="1" x14ac:dyDescent="0.35">
      <c r="A30" s="11" t="s">
        <v>351</v>
      </c>
      <c r="B30" s="16"/>
      <c r="C30" s="16"/>
      <c r="D30" s="367"/>
      <c r="E30" s="150"/>
      <c r="F30" s="337"/>
      <c r="G30" s="150"/>
    </row>
    <row r="31" spans="1:7" s="5" customFormat="1" x14ac:dyDescent="0.35">
      <c r="A31" s="6" t="s">
        <v>352</v>
      </c>
      <c r="B31" s="8">
        <v>607165</v>
      </c>
      <c r="C31" s="8">
        <v>635779</v>
      </c>
      <c r="D31" s="281">
        <v>695520</v>
      </c>
      <c r="E31" s="154">
        <f>[4]บริหารงานทั่วไป!$F$9</f>
        <v>695520</v>
      </c>
      <c r="F31" s="360">
        <f t="shared" si="0"/>
        <v>0</v>
      </c>
      <c r="G31" s="154">
        <f>[3]บริหารงานทั่วไป!$F$9</f>
        <v>695520</v>
      </c>
    </row>
    <row r="32" spans="1:7" s="5" customFormat="1" x14ac:dyDescent="0.35">
      <c r="A32" s="13" t="s">
        <v>354</v>
      </c>
      <c r="B32" s="8">
        <v>102538</v>
      </c>
      <c r="C32" s="8">
        <v>108193</v>
      </c>
      <c r="D32" s="281">
        <v>120000</v>
      </c>
      <c r="E32" s="154">
        <f>[4]บริหารงานทั่วไป!$F$15</f>
        <v>120000</v>
      </c>
      <c r="F32" s="360">
        <f t="shared" si="0"/>
        <v>0</v>
      </c>
      <c r="G32" s="154">
        <f>[3]บริหารงานทั่วไป!$F$15</f>
        <v>120000</v>
      </c>
    </row>
    <row r="33" spans="1:7" s="5" customFormat="1" x14ac:dyDescent="0.35">
      <c r="A33" s="13" t="s">
        <v>355</v>
      </c>
      <c r="B33" s="8">
        <v>102538</v>
      </c>
      <c r="C33" s="8">
        <v>108193</v>
      </c>
      <c r="D33" s="281">
        <v>120000</v>
      </c>
      <c r="E33" s="154">
        <f>[4]บริหารงานทั่วไป!$F$22</f>
        <v>120000</v>
      </c>
      <c r="F33" s="360">
        <f t="shared" si="0"/>
        <v>0</v>
      </c>
      <c r="G33" s="154">
        <f>[3]บริหารงานทั่วไป!$F$22</f>
        <v>120000</v>
      </c>
    </row>
    <row r="34" spans="1:7" s="5" customFormat="1" x14ac:dyDescent="0.35">
      <c r="A34" s="13" t="s">
        <v>97</v>
      </c>
      <c r="B34" s="8">
        <v>198720</v>
      </c>
      <c r="C34" s="8">
        <v>198720</v>
      </c>
      <c r="D34" s="281">
        <v>198720</v>
      </c>
      <c r="E34" s="154">
        <f>[4]บริหารงานทั่วไป!$F$29</f>
        <v>198720</v>
      </c>
      <c r="F34" s="360">
        <f t="shared" si="0"/>
        <v>0</v>
      </c>
      <c r="G34" s="154">
        <f>[3]บริหารงานทั่วไป!$F$29</f>
        <v>198720</v>
      </c>
    </row>
    <row r="35" spans="1:7" s="5" customFormat="1" x14ac:dyDescent="0.35">
      <c r="A35" s="13" t="s">
        <v>603</v>
      </c>
      <c r="B35" s="8">
        <v>1490400</v>
      </c>
      <c r="C35" s="8">
        <v>1490400</v>
      </c>
      <c r="D35" s="281">
        <v>1490400</v>
      </c>
      <c r="E35" s="154">
        <f>[4]บริหารงานทั่วไป!$F$36</f>
        <v>1490400</v>
      </c>
      <c r="F35" s="360">
        <f t="shared" si="0"/>
        <v>0</v>
      </c>
      <c r="G35" s="154">
        <f>[3]บริหารงานทั่วไป!$F$36</f>
        <v>1490400</v>
      </c>
    </row>
    <row r="36" spans="1:7" s="5" customFormat="1" x14ac:dyDescent="0.35">
      <c r="A36" s="11" t="s">
        <v>716</v>
      </c>
      <c r="B36" s="16">
        <f>SUM(B31:B35)</f>
        <v>2501361</v>
      </c>
      <c r="C36" s="16">
        <f>SUM(C31:C35)</f>
        <v>2541285</v>
      </c>
      <c r="D36" s="367">
        <f>SUM(D31:D35)</f>
        <v>2624640</v>
      </c>
      <c r="E36" s="150">
        <f>E35+E34+E33+E32+E31</f>
        <v>2624640</v>
      </c>
      <c r="F36" s="336"/>
      <c r="G36" s="150">
        <f>[3]บริหารงานทั่วไป!$F$8</f>
        <v>2624640</v>
      </c>
    </row>
    <row r="37" spans="1:7" s="5" customFormat="1" x14ac:dyDescent="0.35">
      <c r="A37" s="11" t="s">
        <v>93</v>
      </c>
      <c r="B37" s="14"/>
      <c r="C37" s="14"/>
      <c r="D37" s="280"/>
      <c r="E37" s="150"/>
      <c r="F37" s="336"/>
      <c r="G37" s="150"/>
    </row>
    <row r="38" spans="1:7" s="5" customFormat="1" x14ac:dyDescent="0.35">
      <c r="A38" s="6" t="s">
        <v>94</v>
      </c>
      <c r="B38" s="8">
        <v>2790883</v>
      </c>
      <c r="C38" s="8">
        <v>3197239</v>
      </c>
      <c r="D38" s="281">
        <v>3517391</v>
      </c>
      <c r="E38" s="154">
        <f>[4]บริหารงานทั่วไป!$F$44</f>
        <v>4530720</v>
      </c>
      <c r="F38" s="360">
        <v>2.7E-2</v>
      </c>
      <c r="G38" s="154">
        <f>[3]บริหารงานทั่วไป!$F$44</f>
        <v>4139400</v>
      </c>
    </row>
    <row r="39" spans="1:7" s="5" customFormat="1" x14ac:dyDescent="0.35">
      <c r="A39" s="13" t="s">
        <v>95</v>
      </c>
      <c r="B39" s="8">
        <v>56735</v>
      </c>
      <c r="C39" s="8">
        <v>4320</v>
      </c>
      <c r="D39" s="281">
        <v>4320</v>
      </c>
      <c r="E39" s="281">
        <v>58320</v>
      </c>
      <c r="F39" s="360">
        <v>0</v>
      </c>
      <c r="G39" s="281">
        <f>[3]บริหารงานทั่วไป!$F$49</f>
        <v>58320</v>
      </c>
    </row>
    <row r="40" spans="1:7" s="5" customFormat="1" x14ac:dyDescent="0.35">
      <c r="A40" s="13" t="s">
        <v>96</v>
      </c>
      <c r="B40" s="8">
        <v>109200</v>
      </c>
      <c r="C40" s="8">
        <v>109200</v>
      </c>
      <c r="D40" s="281">
        <v>148800</v>
      </c>
      <c r="E40" s="154">
        <f>[4]บริหารงานทั่วไป!$F$56</f>
        <v>162000</v>
      </c>
      <c r="F40" s="360">
        <f t="shared" si="0"/>
        <v>0</v>
      </c>
      <c r="G40" s="154">
        <f>[3]บริหารงานทั่วไป!$F$56</f>
        <v>162000</v>
      </c>
    </row>
    <row r="41" spans="1:7" s="5" customFormat="1" x14ac:dyDescent="0.35">
      <c r="A41" s="98" t="s">
        <v>98</v>
      </c>
      <c r="B41" s="95">
        <v>1831255</v>
      </c>
      <c r="C41" s="95">
        <v>2822899</v>
      </c>
      <c r="D41" s="369">
        <v>2831160</v>
      </c>
      <c r="E41" s="272">
        <f>[4]บริหารงานทั่วไป!$F$67</f>
        <v>2881320</v>
      </c>
      <c r="F41" s="377">
        <v>1.2999999999999999E-2</v>
      </c>
      <c r="G41" s="272">
        <f>[3]บริหารงานทั่วไป!$F$67</f>
        <v>2918880</v>
      </c>
    </row>
    <row r="42" spans="1:7" s="5" customFormat="1" x14ac:dyDescent="0.35">
      <c r="A42" s="220" t="s">
        <v>313</v>
      </c>
      <c r="B42" s="160">
        <v>762750</v>
      </c>
      <c r="C42" s="160">
        <v>339120</v>
      </c>
      <c r="D42" s="372">
        <v>320700</v>
      </c>
      <c r="E42" s="276">
        <f>[4]บริหารงานทั่วไป!$F$71</f>
        <v>320700</v>
      </c>
      <c r="F42" s="378">
        <v>-2.1499999999999998E-2</v>
      </c>
      <c r="G42" s="276">
        <f>[3]บริหารงานทั่วไป!$F$71</f>
        <v>313800</v>
      </c>
    </row>
    <row r="43" spans="1:7" s="5" customFormat="1" x14ac:dyDescent="0.35">
      <c r="A43" s="13" t="s">
        <v>314</v>
      </c>
      <c r="B43" s="20">
        <v>67200</v>
      </c>
      <c r="C43" s="20">
        <v>67200</v>
      </c>
      <c r="D43" s="362">
        <v>79800</v>
      </c>
      <c r="E43" s="154">
        <f>[4]บริหารงานทั่วไป!$F$78</f>
        <v>84000</v>
      </c>
      <c r="F43" s="360">
        <v>0</v>
      </c>
      <c r="G43" s="154">
        <f>[3]บริหารงานทั่วไป!$F$78</f>
        <v>84000</v>
      </c>
    </row>
    <row r="44" spans="1:7" s="5" customFormat="1" x14ac:dyDescent="0.35">
      <c r="A44" s="11" t="s">
        <v>715</v>
      </c>
      <c r="B44" s="153">
        <f>SUM(B38:B43)</f>
        <v>5618023</v>
      </c>
      <c r="C44" s="153">
        <f>SUM(C38:C43)</f>
        <v>6539978</v>
      </c>
      <c r="D44" s="385">
        <f>SUM(D38:D43)</f>
        <v>6902171</v>
      </c>
      <c r="E44" s="150">
        <f>SUM(E38:E43)</f>
        <v>8037060</v>
      </c>
      <c r="F44" s="336"/>
      <c r="G44" s="150">
        <f>[3]บริหารงานทั่วไป!$F$43</f>
        <v>7676400</v>
      </c>
    </row>
    <row r="45" spans="1:7" s="5" customFormat="1" x14ac:dyDescent="0.35">
      <c r="A45" s="11" t="s">
        <v>315</v>
      </c>
      <c r="B45" s="14">
        <f>B44+B36</f>
        <v>8119384</v>
      </c>
      <c r="C45" s="14">
        <f>C44+C36</f>
        <v>9081263</v>
      </c>
      <c r="D45" s="280">
        <f>D44+D36</f>
        <v>9526811</v>
      </c>
      <c r="E45" s="273">
        <f>[4]บริหารงานทั่วไป!$F$7</f>
        <v>10661700</v>
      </c>
      <c r="F45" s="336"/>
      <c r="G45" s="273">
        <f>[3]บริหารงานทั่วไป!$F$7</f>
        <v>10301040</v>
      </c>
    </row>
    <row r="46" spans="1:7" s="5" customFormat="1" x14ac:dyDescent="0.35">
      <c r="A46" s="11" t="s">
        <v>266</v>
      </c>
      <c r="B46" s="6"/>
      <c r="C46" s="6"/>
      <c r="D46" s="255"/>
      <c r="E46" s="253"/>
      <c r="F46" s="337"/>
      <c r="G46" s="253"/>
    </row>
    <row r="47" spans="1:7" s="5" customFormat="1" x14ac:dyDescent="0.35">
      <c r="A47" s="11" t="s">
        <v>317</v>
      </c>
      <c r="B47" s="16"/>
      <c r="C47" s="16"/>
      <c r="D47" s="367"/>
      <c r="E47" s="273"/>
      <c r="F47" s="336"/>
      <c r="G47" s="273"/>
    </row>
    <row r="48" spans="1:7" s="5" customFormat="1" x14ac:dyDescent="0.35">
      <c r="A48" s="6" t="s">
        <v>318</v>
      </c>
      <c r="B48" s="8">
        <v>79712</v>
      </c>
      <c r="C48" s="8">
        <v>74650</v>
      </c>
      <c r="D48" s="281">
        <v>45850</v>
      </c>
      <c r="E48" s="281">
        <v>110000</v>
      </c>
      <c r="F48" s="360">
        <v>0</v>
      </c>
      <c r="G48" s="281">
        <f>[3]บริหารงานทั่วไป!$F$85</f>
        <v>110000</v>
      </c>
    </row>
    <row r="49" spans="1:7" s="5" customFormat="1" x14ac:dyDescent="0.35">
      <c r="A49" s="6" t="s">
        <v>319</v>
      </c>
      <c r="B49" s="20" t="s">
        <v>129</v>
      </c>
      <c r="C49" s="20" t="s">
        <v>129</v>
      </c>
      <c r="D49" s="362">
        <v>2124</v>
      </c>
      <c r="E49" s="154">
        <f>[4]บริหารงานทั่วไป!$F$95</f>
        <v>10000</v>
      </c>
      <c r="F49" s="360">
        <f t="shared" si="0"/>
        <v>0</v>
      </c>
      <c r="G49" s="154">
        <f>[3]บริหารงานทั่วไป!$F$95</f>
        <v>10000</v>
      </c>
    </row>
    <row r="50" spans="1:7" s="5" customFormat="1" x14ac:dyDescent="0.35">
      <c r="A50" s="6" t="s">
        <v>320</v>
      </c>
      <c r="B50" s="8">
        <v>44520</v>
      </c>
      <c r="C50" s="8">
        <v>7980</v>
      </c>
      <c r="D50" s="281">
        <v>7560</v>
      </c>
      <c r="E50" s="154">
        <f>[4]บริหารงานทั่วไป!$F$100</f>
        <v>40000</v>
      </c>
      <c r="F50" s="360">
        <f t="shared" si="0"/>
        <v>0.33333333333333331</v>
      </c>
      <c r="G50" s="154">
        <f>[3]บริหารงานทั่วไป!$F$100</f>
        <v>60000</v>
      </c>
    </row>
    <row r="51" spans="1:7" s="5" customFormat="1" x14ac:dyDescent="0.35">
      <c r="A51" s="6" t="s">
        <v>321</v>
      </c>
      <c r="B51" s="8">
        <v>169350</v>
      </c>
      <c r="C51" s="8">
        <v>193800</v>
      </c>
      <c r="D51" s="281">
        <v>181800</v>
      </c>
      <c r="E51" s="154">
        <f>[4]บริหารงานทั่วไป!$F$104</f>
        <v>214800</v>
      </c>
      <c r="F51" s="360">
        <v>2.7900000000000001E-2</v>
      </c>
      <c r="G51" s="154">
        <f>[3]บริหารงานทั่วไป!$F$104</f>
        <v>220800</v>
      </c>
    </row>
    <row r="52" spans="1:7" s="5" customFormat="1" x14ac:dyDescent="0.35">
      <c r="A52" s="6" t="s">
        <v>322</v>
      </c>
      <c r="B52" s="8">
        <v>46000</v>
      </c>
      <c r="C52" s="8">
        <v>51010</v>
      </c>
      <c r="D52" s="281">
        <v>69000</v>
      </c>
      <c r="E52" s="154">
        <v>60000</v>
      </c>
      <c r="F52" s="360">
        <f t="shared" si="0"/>
        <v>0</v>
      </c>
      <c r="G52" s="154">
        <f>[3]บริหารงานทั่วไป!$F$107</f>
        <v>60000</v>
      </c>
    </row>
    <row r="53" spans="1:7" s="5" customFormat="1" x14ac:dyDescent="0.35">
      <c r="A53" s="6" t="s">
        <v>130</v>
      </c>
      <c r="B53" s="8">
        <v>39278</v>
      </c>
      <c r="C53" s="20" t="s">
        <v>129</v>
      </c>
      <c r="D53" s="362" t="s">
        <v>129</v>
      </c>
      <c r="E53" s="214" t="s">
        <v>129</v>
      </c>
      <c r="F53" s="360">
        <v>0</v>
      </c>
      <c r="G53" s="214" t="s">
        <v>129</v>
      </c>
    </row>
    <row r="54" spans="1:7" s="5" customFormat="1" x14ac:dyDescent="0.35">
      <c r="A54" s="11" t="s">
        <v>705</v>
      </c>
      <c r="B54" s="367">
        <f>SUM(B48:B53)</f>
        <v>378860</v>
      </c>
      <c r="C54" s="385">
        <f>SUM(C48:C53)</f>
        <v>327440</v>
      </c>
      <c r="D54" s="385">
        <f>SUM(D48:D53)</f>
        <v>306334</v>
      </c>
      <c r="E54" s="385">
        <f>SUM(E48:E53)</f>
        <v>434800</v>
      </c>
      <c r="F54" s="359"/>
      <c r="G54" s="385">
        <f>SUM(G48:G53)</f>
        <v>460800</v>
      </c>
    </row>
    <row r="55" spans="1:7" s="5" customFormat="1" x14ac:dyDescent="0.35">
      <c r="A55" s="11" t="s">
        <v>323</v>
      </c>
      <c r="B55" s="39"/>
      <c r="C55" s="39"/>
      <c r="D55" s="363"/>
      <c r="E55" s="150"/>
      <c r="F55" s="336"/>
      <c r="G55" s="150"/>
    </row>
    <row r="56" spans="1:7" s="5" customFormat="1" x14ac:dyDescent="0.35">
      <c r="A56" s="6" t="s">
        <v>324</v>
      </c>
      <c r="B56" s="38">
        <v>1528793.66</v>
      </c>
      <c r="C56" s="38">
        <v>1658187.89</v>
      </c>
      <c r="D56" s="361">
        <v>1840594.85</v>
      </c>
      <c r="E56" s="154">
        <f>[4]บริหารงานทั่วไป!$F$111</f>
        <v>1700000</v>
      </c>
      <c r="F56" s="360">
        <v>5.8799999999999998E-2</v>
      </c>
      <c r="G56" s="154">
        <f>[3]บริหารงานทั่วไป!$F$111</f>
        <v>1800000</v>
      </c>
    </row>
    <row r="57" spans="1:7" s="5" customFormat="1" x14ac:dyDescent="0.35">
      <c r="A57" s="6" t="s">
        <v>325</v>
      </c>
      <c r="B57" s="8">
        <v>64847</v>
      </c>
      <c r="C57" s="8">
        <v>76075</v>
      </c>
      <c r="D57" s="281">
        <v>70050</v>
      </c>
      <c r="E57" s="271">
        <v>120000</v>
      </c>
      <c r="F57" s="360">
        <f t="shared" si="0"/>
        <v>0</v>
      </c>
      <c r="G57" s="271">
        <f>[3]บริหารงานทั่วไป!$F$118+[3]บริหารงานทั่วไป!$F$123+[3]บริหารงานทั่วไป!$F$130</f>
        <v>120000</v>
      </c>
    </row>
    <row r="58" spans="1:7" s="5" customFormat="1" x14ac:dyDescent="0.35">
      <c r="A58" s="49"/>
      <c r="B58" s="95"/>
      <c r="C58" s="95"/>
      <c r="D58" s="369"/>
      <c r="E58" s="390"/>
      <c r="F58" s="377"/>
      <c r="G58" s="390"/>
    </row>
    <row r="59" spans="1:7" s="5" customFormat="1" x14ac:dyDescent="0.35">
      <c r="A59" s="4" t="s">
        <v>326</v>
      </c>
      <c r="B59" s="160"/>
      <c r="C59" s="160"/>
      <c r="D59" s="254"/>
      <c r="E59" s="254"/>
      <c r="F59" s="340"/>
      <c r="G59" s="254"/>
    </row>
    <row r="60" spans="1:7" s="5" customFormat="1" x14ac:dyDescent="0.35">
      <c r="A60" s="6" t="s">
        <v>327</v>
      </c>
      <c r="B60" s="8"/>
      <c r="C60" s="8"/>
      <c r="D60" s="250"/>
      <c r="E60" s="250"/>
      <c r="F60" s="337"/>
      <c r="G60" s="250"/>
    </row>
    <row r="61" spans="1:7" s="5" customFormat="1" x14ac:dyDescent="0.35">
      <c r="A61" s="13" t="s">
        <v>605</v>
      </c>
      <c r="B61" s="8">
        <v>243320</v>
      </c>
      <c r="C61" s="8">
        <v>345658</v>
      </c>
      <c r="D61" s="361">
        <v>606303.4</v>
      </c>
      <c r="E61" s="154">
        <f>[4]บริหารงานทั่วไป!$F$138</f>
        <v>350000</v>
      </c>
      <c r="F61" s="360">
        <f t="shared" si="0"/>
        <v>0</v>
      </c>
      <c r="G61" s="154">
        <f>[3]บริหารงานทั่วไป!$F$138</f>
        <v>350000</v>
      </c>
    </row>
    <row r="62" spans="1:7" s="5" customFormat="1" x14ac:dyDescent="0.35">
      <c r="A62" s="13" t="s">
        <v>698</v>
      </c>
      <c r="B62" s="19" t="s">
        <v>129</v>
      </c>
      <c r="C62" s="19" t="s">
        <v>129</v>
      </c>
      <c r="D62" s="19" t="s">
        <v>129</v>
      </c>
      <c r="E62" s="19" t="s">
        <v>129</v>
      </c>
      <c r="F62" s="360">
        <v>1</v>
      </c>
      <c r="G62" s="154">
        <f>[3]บริหารงานทั่วไป!$F$143</f>
        <v>500000</v>
      </c>
    </row>
    <row r="63" spans="1:7" s="5" customFormat="1" x14ac:dyDescent="0.35">
      <c r="A63" s="13" t="s">
        <v>64</v>
      </c>
      <c r="B63" s="20">
        <v>143620</v>
      </c>
      <c r="C63" s="20">
        <v>132620</v>
      </c>
      <c r="D63" s="362">
        <v>199540</v>
      </c>
      <c r="E63" s="154">
        <f>[4]บริหารงานทั่วไป!$F$143</f>
        <v>200000</v>
      </c>
      <c r="F63" s="360">
        <f t="shared" si="0"/>
        <v>0.33333333333333331</v>
      </c>
      <c r="G63" s="154">
        <f>[3]บริหารงานทั่วไป!$F$149</f>
        <v>300000</v>
      </c>
    </row>
    <row r="64" spans="1:7" s="5" customFormat="1" x14ac:dyDescent="0.35">
      <c r="A64" s="13" t="s">
        <v>65</v>
      </c>
      <c r="B64" s="8"/>
      <c r="C64" s="8"/>
      <c r="D64" s="250"/>
      <c r="E64" s="250"/>
      <c r="F64" s="337"/>
      <c r="G64" s="250"/>
    </row>
    <row r="65" spans="1:7" s="5" customFormat="1" x14ac:dyDescent="0.35">
      <c r="A65" s="13" t="s">
        <v>562</v>
      </c>
      <c r="B65" s="19" t="s">
        <v>129</v>
      </c>
      <c r="C65" s="203">
        <v>88110</v>
      </c>
      <c r="D65" s="370">
        <v>8630</v>
      </c>
      <c r="E65" s="274">
        <f>[4]บริหารงานทั่วไป!$F$148</f>
        <v>100000</v>
      </c>
      <c r="F65" s="360">
        <f t="shared" si="0"/>
        <v>0</v>
      </c>
      <c r="G65" s="274">
        <f>[3]บริหารงานทั่วไป!$F$154</f>
        <v>100000</v>
      </c>
    </row>
    <row r="66" spans="1:7" s="5" customFormat="1" x14ac:dyDescent="0.35">
      <c r="A66" s="6" t="s">
        <v>328</v>
      </c>
      <c r="B66" s="38">
        <v>272189.25</v>
      </c>
      <c r="C66" s="8">
        <v>249840</v>
      </c>
      <c r="D66" s="361">
        <v>300940.43</v>
      </c>
      <c r="E66" s="154">
        <f>[4]บริหารงานทั่วไป!$F$154</f>
        <v>350000</v>
      </c>
      <c r="F66" s="360">
        <f t="shared" si="0"/>
        <v>0.3</v>
      </c>
      <c r="G66" s="154">
        <f>[3]บริหารงานทั่วไป!$F$160</f>
        <v>500000</v>
      </c>
    </row>
    <row r="67" spans="1:7" s="5" customFormat="1" x14ac:dyDescent="0.35">
      <c r="A67" s="11" t="s">
        <v>706</v>
      </c>
      <c r="B67" s="39">
        <f>SUM(B56:B66)</f>
        <v>2252769.91</v>
      </c>
      <c r="C67" s="16">
        <f>SUM(C56:C66)</f>
        <v>2550490.8899999997</v>
      </c>
      <c r="D67" s="363">
        <f>SUM(D56:D66)</f>
        <v>3026058.68</v>
      </c>
      <c r="E67" s="150">
        <f>SUM(E56:E65)</f>
        <v>2470000</v>
      </c>
      <c r="F67" s="336"/>
      <c r="G67" s="150">
        <f>SUM(G56:G66)</f>
        <v>3670000</v>
      </c>
    </row>
    <row r="68" spans="1:7" s="5" customFormat="1" x14ac:dyDescent="0.35">
      <c r="A68" s="11" t="s">
        <v>329</v>
      </c>
      <c r="B68" s="40"/>
      <c r="C68" s="40"/>
      <c r="D68" s="366"/>
      <c r="E68" s="150"/>
      <c r="F68" s="336"/>
      <c r="G68" s="150"/>
    </row>
    <row r="69" spans="1:7" s="5" customFormat="1" x14ac:dyDescent="0.35">
      <c r="A69" s="6" t="s">
        <v>330</v>
      </c>
      <c r="B69" s="8">
        <v>139004</v>
      </c>
      <c r="C69" s="8">
        <v>193724</v>
      </c>
      <c r="D69" s="281">
        <v>88131</v>
      </c>
      <c r="E69" s="154">
        <f>[4]บริหารงานทั่วไป!$F$158</f>
        <v>150000</v>
      </c>
      <c r="F69" s="360">
        <f t="shared" si="0"/>
        <v>0</v>
      </c>
      <c r="G69" s="154">
        <f>[3]บริหารงานทั่วไป!$F$164</f>
        <v>150000</v>
      </c>
    </row>
    <row r="70" spans="1:7" s="5" customFormat="1" x14ac:dyDescent="0.35">
      <c r="A70" s="6" t="s">
        <v>331</v>
      </c>
      <c r="B70" s="8">
        <v>72390</v>
      </c>
      <c r="C70" s="8">
        <v>13170</v>
      </c>
      <c r="D70" s="281">
        <v>3475</v>
      </c>
      <c r="E70" s="154">
        <f>[4]บริหารงานทั่วไป!$F$162</f>
        <v>50000</v>
      </c>
      <c r="F70" s="360">
        <f t="shared" ref="F70:F129" si="1">((G70-E70)/G70)</f>
        <v>0</v>
      </c>
      <c r="G70" s="154">
        <f>[3]บริหารงานทั่วไป!$F$168</f>
        <v>50000</v>
      </c>
    </row>
    <row r="71" spans="1:7" s="5" customFormat="1" x14ac:dyDescent="0.35">
      <c r="A71" s="6" t="s">
        <v>332</v>
      </c>
      <c r="B71" s="8">
        <v>129015</v>
      </c>
      <c r="C71" s="8">
        <v>119876</v>
      </c>
      <c r="D71" s="281">
        <v>59029</v>
      </c>
      <c r="E71" s="154">
        <f>[4]บริหารงานทั่วไป!$F$166</f>
        <v>130000</v>
      </c>
      <c r="F71" s="360">
        <f t="shared" si="1"/>
        <v>0</v>
      </c>
      <c r="G71" s="154">
        <f>[3]บริหารงานทั่วไป!$F$172</f>
        <v>130000</v>
      </c>
    </row>
    <row r="72" spans="1:7" s="5" customFormat="1" x14ac:dyDescent="0.35">
      <c r="A72" s="6" t="s">
        <v>107</v>
      </c>
      <c r="B72" s="53">
        <v>110108.5</v>
      </c>
      <c r="C72" s="53">
        <v>383499.75</v>
      </c>
      <c r="D72" s="362">
        <v>164234</v>
      </c>
      <c r="E72" s="154">
        <f>[4]บริหารงานทั่วไป!$F$170</f>
        <v>300000</v>
      </c>
      <c r="F72" s="360">
        <v>1.381</v>
      </c>
      <c r="G72" s="154">
        <f>[3]บริหารงานทั่วไป!$F$176</f>
        <v>500000</v>
      </c>
    </row>
    <row r="73" spans="1:7" s="5" customFormat="1" x14ac:dyDescent="0.35">
      <c r="A73" s="6" t="s">
        <v>108</v>
      </c>
      <c r="B73" s="8">
        <v>129600</v>
      </c>
      <c r="C73" s="8">
        <v>24900</v>
      </c>
      <c r="D73" s="281">
        <v>47200</v>
      </c>
      <c r="E73" s="154">
        <f>[4]บริหารงานทั่วไป!$F$173</f>
        <v>100000</v>
      </c>
      <c r="F73" s="360">
        <v>0.42859999999999998</v>
      </c>
      <c r="G73" s="154">
        <f>[3]บริหารงานทั่วไป!$F$179</f>
        <v>150000</v>
      </c>
    </row>
    <row r="74" spans="1:7" s="5" customFormat="1" x14ac:dyDescent="0.35">
      <c r="A74" s="6" t="s">
        <v>109</v>
      </c>
      <c r="B74" s="38">
        <v>869788.4</v>
      </c>
      <c r="C74" s="38">
        <v>668108.85</v>
      </c>
      <c r="D74" s="361">
        <v>493043.7</v>
      </c>
      <c r="E74" s="154">
        <f>[4]บริหารงานทั่วไป!$F$176</f>
        <v>350000</v>
      </c>
      <c r="F74" s="360">
        <v>-0.46150000000000002</v>
      </c>
      <c r="G74" s="154">
        <f>[3]บริหารงานทั่วไป!$F$182</f>
        <v>600000</v>
      </c>
    </row>
    <row r="75" spans="1:7" s="5" customFormat="1" x14ac:dyDescent="0.35">
      <c r="A75" s="49" t="s">
        <v>110</v>
      </c>
      <c r="B75" s="148">
        <v>70462</v>
      </c>
      <c r="C75" s="391">
        <v>17046.599999999999</v>
      </c>
      <c r="D75" s="371">
        <v>31575</v>
      </c>
      <c r="E75" s="272">
        <f>[4]บริหารงานทั่วไป!$F$182</f>
        <v>50000</v>
      </c>
      <c r="F75" s="377">
        <f t="shared" si="1"/>
        <v>0</v>
      </c>
      <c r="G75" s="272">
        <f>[3]บริหารงานทั่วไป!$F$188</f>
        <v>50000</v>
      </c>
    </row>
    <row r="76" spans="1:7" s="5" customFormat="1" x14ac:dyDescent="0.35">
      <c r="A76" s="4" t="s">
        <v>111</v>
      </c>
      <c r="B76" s="164" t="s">
        <v>129</v>
      </c>
      <c r="C76" s="164" t="s">
        <v>129</v>
      </c>
      <c r="D76" s="301" t="s">
        <v>129</v>
      </c>
      <c r="E76" s="276">
        <f>[4]บริหารงานทั่วไป!$F$186</f>
        <v>5000</v>
      </c>
      <c r="F76" s="378">
        <f t="shared" si="1"/>
        <v>0</v>
      </c>
      <c r="G76" s="276">
        <f>[3]บริหารงานทั่วไป!$F$192</f>
        <v>5000</v>
      </c>
    </row>
    <row r="77" spans="1:7" s="5" customFormat="1" x14ac:dyDescent="0.35">
      <c r="A77" s="6" t="s">
        <v>121</v>
      </c>
      <c r="B77" s="20">
        <v>4890</v>
      </c>
      <c r="C77" s="20">
        <v>2720</v>
      </c>
      <c r="D77" s="362">
        <v>12980</v>
      </c>
      <c r="E77" s="154">
        <f>[4]บริหารงานทั่วไป!$F$190</f>
        <v>20000</v>
      </c>
      <c r="F77" s="360">
        <f t="shared" si="1"/>
        <v>0</v>
      </c>
      <c r="G77" s="154">
        <f>[3]บริหารงานทั่วไป!$F$196</f>
        <v>20000</v>
      </c>
    </row>
    <row r="78" spans="1:7" s="5" customFormat="1" x14ac:dyDescent="0.35">
      <c r="A78" s="6" t="s">
        <v>112</v>
      </c>
      <c r="B78" s="8">
        <v>84240</v>
      </c>
      <c r="C78" s="8">
        <v>83695</v>
      </c>
      <c r="D78" s="281">
        <v>72510</v>
      </c>
      <c r="E78" s="154">
        <f>[4]บริหารงานทั่วไป!$F$195</f>
        <v>120000</v>
      </c>
      <c r="F78" s="360">
        <f t="shared" si="1"/>
        <v>0</v>
      </c>
      <c r="G78" s="154">
        <f>[3]บริหารงานทั่วไป!$F$201</f>
        <v>120000</v>
      </c>
    </row>
    <row r="79" spans="1:7" s="5" customFormat="1" x14ac:dyDescent="0.35">
      <c r="A79" s="6" t="s">
        <v>113</v>
      </c>
      <c r="B79" s="20">
        <v>4950</v>
      </c>
      <c r="C79" s="20" t="s">
        <v>129</v>
      </c>
      <c r="D79" s="362">
        <v>3300</v>
      </c>
      <c r="E79" s="154">
        <f>[4]บริหารงานทั่วไป!$F$199</f>
        <v>5000</v>
      </c>
      <c r="F79" s="360">
        <f t="shared" si="1"/>
        <v>0</v>
      </c>
      <c r="G79" s="154">
        <f>[3]บริหารงานทั่วไป!$F$205</f>
        <v>5000</v>
      </c>
    </row>
    <row r="80" spans="1:7" s="5" customFormat="1" x14ac:dyDescent="0.35">
      <c r="A80" s="11" t="s">
        <v>707</v>
      </c>
      <c r="B80" s="153">
        <f>SUM(B69:B79)</f>
        <v>1614447.9</v>
      </c>
      <c r="C80" s="153">
        <f>SUM(C69:C79)</f>
        <v>1506740.2000000002</v>
      </c>
      <c r="D80" s="385">
        <f>SUM(D69:D79)</f>
        <v>975477.7</v>
      </c>
      <c r="E80" s="150">
        <f>SUM(E69:E79)</f>
        <v>1280000</v>
      </c>
      <c r="F80" s="336"/>
      <c r="G80" s="150">
        <f>SUM(G69:G79)</f>
        <v>1780000</v>
      </c>
    </row>
    <row r="81" spans="1:7" s="5" customFormat="1" x14ac:dyDescent="0.35">
      <c r="A81" s="11" t="s">
        <v>114</v>
      </c>
      <c r="B81" s="40"/>
      <c r="C81" s="40"/>
      <c r="D81" s="366"/>
      <c r="E81" s="150"/>
      <c r="F81" s="336"/>
      <c r="G81" s="150"/>
    </row>
    <row r="82" spans="1:7" s="5" customFormat="1" x14ac:dyDescent="0.35">
      <c r="A82" s="6" t="s">
        <v>115</v>
      </c>
      <c r="B82" s="35">
        <v>206026.85</v>
      </c>
      <c r="C82" s="103">
        <v>277287.28999999998</v>
      </c>
      <c r="D82" s="373">
        <v>259898.05</v>
      </c>
      <c r="E82" s="154">
        <f>[4]บริหารงานทั่วไป!$F$203</f>
        <v>400000</v>
      </c>
      <c r="F82" s="360">
        <f t="shared" si="1"/>
        <v>0</v>
      </c>
      <c r="G82" s="154">
        <f>[3]บริหารงานทั่วไป!$F$209</f>
        <v>400000</v>
      </c>
    </row>
    <row r="83" spans="1:7" s="5" customFormat="1" x14ac:dyDescent="0.35">
      <c r="A83" s="6" t="s">
        <v>116</v>
      </c>
      <c r="B83" s="35">
        <v>36319.19</v>
      </c>
      <c r="C83" s="35">
        <v>11971.17</v>
      </c>
      <c r="D83" s="374">
        <v>18642.18</v>
      </c>
      <c r="E83" s="154">
        <f>[4]บริหารงานทั่วไป!$F$206</f>
        <v>40000</v>
      </c>
      <c r="F83" s="360">
        <f t="shared" si="1"/>
        <v>0</v>
      </c>
      <c r="G83" s="154">
        <f>[3]บริหารงานทั่วไป!$F$212</f>
        <v>40000</v>
      </c>
    </row>
    <row r="84" spans="1:7" s="5" customFormat="1" x14ac:dyDescent="0.35">
      <c r="A84" s="6" t="s">
        <v>117</v>
      </c>
      <c r="B84" s="35">
        <v>35906.04</v>
      </c>
      <c r="C84" s="35">
        <v>38118.769999999997</v>
      </c>
      <c r="D84" s="374">
        <v>33519.78</v>
      </c>
      <c r="E84" s="154">
        <f>[4]บริหารงานทั่วไป!$F$209</f>
        <v>50000</v>
      </c>
      <c r="F84" s="360">
        <f t="shared" si="1"/>
        <v>0</v>
      </c>
      <c r="G84" s="154">
        <f>[3]บริหารงานทั่วไป!$F$215</f>
        <v>50000</v>
      </c>
    </row>
    <row r="85" spans="1:7" s="5" customFormat="1" x14ac:dyDescent="0.35">
      <c r="A85" s="6" t="s">
        <v>118</v>
      </c>
      <c r="B85" s="8">
        <v>18903</v>
      </c>
      <c r="C85" s="8">
        <v>36072</v>
      </c>
      <c r="D85" s="281">
        <v>14998</v>
      </c>
      <c r="E85" s="154">
        <f>[4]บริหารงานทั่วไป!$F$212</f>
        <v>30000</v>
      </c>
      <c r="F85" s="360">
        <f t="shared" si="1"/>
        <v>0</v>
      </c>
      <c r="G85" s="154">
        <f>[3]บริหารงานทั่วไป!$F$218</f>
        <v>30000</v>
      </c>
    </row>
    <row r="86" spans="1:7" s="179" customFormat="1" x14ac:dyDescent="0.35">
      <c r="A86" s="6" t="s">
        <v>119</v>
      </c>
      <c r="B86" s="8">
        <v>88596</v>
      </c>
      <c r="C86" s="8">
        <v>88596</v>
      </c>
      <c r="D86" s="361">
        <v>60883</v>
      </c>
      <c r="E86" s="154">
        <f>[4]บริหารงานทั่วไป!$F$215</f>
        <v>90000</v>
      </c>
      <c r="F86" s="360">
        <f t="shared" si="1"/>
        <v>0</v>
      </c>
      <c r="G86" s="154">
        <f>[3]บริหารงานทั่วไป!$F$221</f>
        <v>90000</v>
      </c>
    </row>
    <row r="87" spans="1:7" s="179" customFormat="1" x14ac:dyDescent="0.35">
      <c r="A87" s="11" t="s">
        <v>708</v>
      </c>
      <c r="B87" s="16">
        <f>SUM(B82:B86)</f>
        <v>385751.08</v>
      </c>
      <c r="C87" s="16">
        <f>SUM(C82:C86)</f>
        <v>452045.23</v>
      </c>
      <c r="D87" s="363">
        <f>SUM(D82:D86)</f>
        <v>387941.01</v>
      </c>
      <c r="E87" s="150">
        <f>SUM(E82:E86)</f>
        <v>610000</v>
      </c>
      <c r="F87" s="336"/>
      <c r="G87" s="150">
        <f>SUM(G82:G86)</f>
        <v>610000</v>
      </c>
    </row>
    <row r="88" spans="1:7" s="180" customFormat="1" x14ac:dyDescent="0.35">
      <c r="A88" s="11" t="s">
        <v>120</v>
      </c>
      <c r="B88" s="40">
        <v>4631828.8899999997</v>
      </c>
      <c r="C88" s="40">
        <f>C87+C80+C67+C54</f>
        <v>4836716.32</v>
      </c>
      <c r="D88" s="366">
        <f>D87+D80+D67+D54</f>
        <v>4695811.3900000006</v>
      </c>
      <c r="E88" s="150">
        <f>[4]บริหารงานทั่วไป!$F$83</f>
        <v>5124800</v>
      </c>
      <c r="F88" s="336"/>
      <c r="G88" s="150">
        <f>G87+G80+G67+G54</f>
        <v>6520800</v>
      </c>
    </row>
    <row r="89" spans="1:7" s="177" customFormat="1" x14ac:dyDescent="0.35">
      <c r="A89" s="11" t="s">
        <v>125</v>
      </c>
      <c r="B89" s="6"/>
      <c r="C89" s="6"/>
      <c r="D89" s="255"/>
      <c r="E89" s="251"/>
      <c r="F89" s="337"/>
      <c r="G89" s="251"/>
    </row>
    <row r="90" spans="1:7" s="178" customFormat="1" x14ac:dyDescent="0.35">
      <c r="A90" s="11" t="s">
        <v>122</v>
      </c>
      <c r="B90" s="14"/>
      <c r="C90" s="19"/>
      <c r="D90" s="284"/>
      <c r="E90" s="150"/>
      <c r="F90" s="357"/>
      <c r="G90" s="150"/>
    </row>
    <row r="91" spans="1:7" s="275" customFormat="1" x14ac:dyDescent="0.35">
      <c r="A91" s="6" t="s">
        <v>86</v>
      </c>
      <c r="B91" s="19"/>
      <c r="C91" s="19"/>
      <c r="D91" s="290"/>
      <c r="E91" s="150"/>
      <c r="F91" s="336"/>
      <c r="G91" s="150"/>
    </row>
    <row r="92" spans="1:7" s="275" customFormat="1" x14ac:dyDescent="0.35">
      <c r="A92" s="49" t="s">
        <v>699</v>
      </c>
      <c r="B92" s="94" t="s">
        <v>129</v>
      </c>
      <c r="C92" s="94" t="s">
        <v>129</v>
      </c>
      <c r="D92" s="94" t="s">
        <v>129</v>
      </c>
      <c r="E92" s="94" t="s">
        <v>129</v>
      </c>
      <c r="F92" s="377">
        <v>1</v>
      </c>
      <c r="G92" s="272">
        <f>[3]บริหารงานทั่วไป!$F$228</f>
        <v>14000</v>
      </c>
    </row>
    <row r="93" spans="1:7" s="275" customFormat="1" x14ac:dyDescent="0.35">
      <c r="A93" s="4" t="s">
        <v>712</v>
      </c>
      <c r="B93" s="164" t="s">
        <v>129</v>
      </c>
      <c r="C93" s="164" t="s">
        <v>129</v>
      </c>
      <c r="D93" s="164" t="s">
        <v>129</v>
      </c>
      <c r="E93" s="276">
        <v>80000</v>
      </c>
      <c r="F93" s="378">
        <v>-1</v>
      </c>
      <c r="G93" s="164" t="s">
        <v>129</v>
      </c>
    </row>
    <row r="94" spans="1:7" s="275" customFormat="1" x14ac:dyDescent="0.35">
      <c r="A94" s="6" t="s">
        <v>713</v>
      </c>
      <c r="B94" s="19" t="s">
        <v>129</v>
      </c>
      <c r="C94" s="19" t="s">
        <v>129</v>
      </c>
      <c r="D94" s="19" t="s">
        <v>129</v>
      </c>
      <c r="E94" s="154">
        <v>48000</v>
      </c>
      <c r="F94" s="360">
        <v>-1</v>
      </c>
      <c r="G94" s="19" t="s">
        <v>129</v>
      </c>
    </row>
    <row r="95" spans="1:7" s="275" customFormat="1" x14ac:dyDescent="0.35">
      <c r="A95" s="6" t="s">
        <v>714</v>
      </c>
      <c r="B95" s="19" t="s">
        <v>129</v>
      </c>
      <c r="C95" s="19" t="s">
        <v>129</v>
      </c>
      <c r="D95" s="19" t="s">
        <v>129</v>
      </c>
      <c r="E95" s="154">
        <v>59000</v>
      </c>
      <c r="F95" s="360">
        <v>-1</v>
      </c>
      <c r="G95" s="19" t="s">
        <v>129</v>
      </c>
    </row>
    <row r="96" spans="1:7" s="275" customFormat="1" x14ac:dyDescent="0.35">
      <c r="A96" s="6" t="s">
        <v>566</v>
      </c>
      <c r="B96" s="19" t="s">
        <v>129</v>
      </c>
      <c r="C96" s="19" t="s">
        <v>129</v>
      </c>
      <c r="D96" s="290" t="s">
        <v>129</v>
      </c>
      <c r="E96" s="154">
        <f>[4]บริหารงานทั่วไป!$F$250</f>
        <v>42500</v>
      </c>
      <c r="F96" s="360">
        <v>-1</v>
      </c>
      <c r="G96" s="277" t="s">
        <v>129</v>
      </c>
    </row>
    <row r="97" spans="1:7" s="275" customFormat="1" x14ac:dyDescent="0.35">
      <c r="A97" s="6" t="s">
        <v>268</v>
      </c>
      <c r="B97" s="19" t="s">
        <v>129</v>
      </c>
      <c r="C97" s="19" t="s">
        <v>129</v>
      </c>
      <c r="D97" s="290" t="s">
        <v>129</v>
      </c>
      <c r="E97" s="154">
        <f>[4]บริหารงานทั่วไป!$F$267</f>
        <v>62000</v>
      </c>
      <c r="F97" s="360">
        <v>-1</v>
      </c>
      <c r="G97" s="277" t="s">
        <v>129</v>
      </c>
    </row>
    <row r="98" spans="1:7" s="5" customFormat="1" x14ac:dyDescent="0.35">
      <c r="A98" s="6" t="s">
        <v>123</v>
      </c>
      <c r="B98" s="19" t="s">
        <v>129</v>
      </c>
      <c r="C98" s="19" t="s">
        <v>129</v>
      </c>
      <c r="D98" s="370">
        <v>52330</v>
      </c>
      <c r="E98" s="154">
        <f>[4]บริหารงานทั่วไป!$F$280</f>
        <v>200000</v>
      </c>
      <c r="F98" s="360">
        <v>14.625</v>
      </c>
      <c r="G98" s="154">
        <f>[3]บริหารงานทั่วไป!$F$232</f>
        <v>500000</v>
      </c>
    </row>
    <row r="99" spans="1:7" s="5" customFormat="1" x14ac:dyDescent="0.35">
      <c r="A99" s="11" t="s">
        <v>709</v>
      </c>
      <c r="B99" s="37" t="str">
        <f>B98</f>
        <v xml:space="preserve"> -</v>
      </c>
      <c r="C99" s="37" t="str">
        <f>C98</f>
        <v xml:space="preserve"> -</v>
      </c>
      <c r="D99" s="386">
        <f>D98</f>
        <v>52330</v>
      </c>
      <c r="E99" s="150">
        <f>SUM(E92:E98)</f>
        <v>491500</v>
      </c>
      <c r="F99" s="336"/>
      <c r="G99" s="150">
        <f>SUM(G92:G98)</f>
        <v>514000</v>
      </c>
    </row>
    <row r="100" spans="1:7" s="5" customFormat="1" x14ac:dyDescent="0.35">
      <c r="A100" s="11" t="s">
        <v>124</v>
      </c>
      <c r="B100" s="20">
        <v>68100</v>
      </c>
      <c r="C100" s="19" t="s">
        <v>129</v>
      </c>
      <c r="D100" s="290" t="s">
        <v>129</v>
      </c>
      <c r="E100" s="277" t="s">
        <v>129</v>
      </c>
      <c r="F100" s="360">
        <v>0</v>
      </c>
      <c r="G100" s="277" t="s">
        <v>129</v>
      </c>
    </row>
    <row r="101" spans="1:7" s="5" customFormat="1" x14ac:dyDescent="0.35">
      <c r="A101" s="11" t="s">
        <v>128</v>
      </c>
      <c r="B101" s="14">
        <v>169300</v>
      </c>
      <c r="C101" s="19" t="s">
        <v>129</v>
      </c>
      <c r="D101" s="290" t="s">
        <v>129</v>
      </c>
      <c r="E101" s="150">
        <f>[4]บริหารงานทั่วไป!$F$219</f>
        <v>491500</v>
      </c>
      <c r="F101" s="336"/>
      <c r="G101" s="150">
        <f>[3]บริหารงานทั่วไป!$F$225</f>
        <v>514000</v>
      </c>
    </row>
    <row r="102" spans="1:7" s="5" customFormat="1" x14ac:dyDescent="0.35">
      <c r="A102" s="11" t="s">
        <v>127</v>
      </c>
      <c r="B102" s="40">
        <v>12920512.890000001</v>
      </c>
      <c r="C102" s="264">
        <f>C88+C45</f>
        <v>13917979.32</v>
      </c>
      <c r="D102" s="375">
        <f>D88+D45</f>
        <v>14222622.390000001</v>
      </c>
      <c r="E102" s="273">
        <f>[4]บริหารงานทั่วไป!$F$6</f>
        <v>16278000</v>
      </c>
      <c r="F102" s="336"/>
      <c r="G102" s="273">
        <f>G101+G88+G45</f>
        <v>17335840</v>
      </c>
    </row>
    <row r="103" spans="1:7" s="5" customFormat="1" x14ac:dyDescent="0.35">
      <c r="A103" s="11" t="s">
        <v>262</v>
      </c>
      <c r="B103" s="6"/>
      <c r="C103" s="6"/>
      <c r="D103" s="255"/>
      <c r="E103" s="255"/>
      <c r="F103" s="337"/>
      <c r="G103" s="255"/>
    </row>
    <row r="104" spans="1:7" s="5" customFormat="1" x14ac:dyDescent="0.35">
      <c r="A104" s="11" t="s">
        <v>316</v>
      </c>
      <c r="B104" s="6"/>
      <c r="C104" s="6"/>
      <c r="D104" s="255"/>
      <c r="E104" s="255"/>
      <c r="F104" s="337"/>
      <c r="G104" s="255"/>
    </row>
    <row r="105" spans="1:7" s="5" customFormat="1" x14ac:dyDescent="0.35">
      <c r="A105" s="11" t="s">
        <v>323</v>
      </c>
      <c r="B105" s="14"/>
      <c r="C105" s="14"/>
      <c r="D105" s="280"/>
      <c r="E105" s="280"/>
      <c r="F105" s="336"/>
      <c r="G105" s="280"/>
    </row>
    <row r="106" spans="1:7" s="5" customFormat="1" x14ac:dyDescent="0.35">
      <c r="A106" s="6" t="s">
        <v>326</v>
      </c>
      <c r="B106" s="19"/>
      <c r="C106" s="19"/>
      <c r="D106" s="290"/>
      <c r="E106" s="281"/>
      <c r="F106" s="337"/>
      <c r="G106" s="281"/>
    </row>
    <row r="107" spans="1:7" s="5" customFormat="1" x14ac:dyDescent="0.35">
      <c r="A107" s="6" t="s">
        <v>327</v>
      </c>
      <c r="B107" s="6"/>
      <c r="C107" s="6"/>
      <c r="D107" s="282"/>
      <c r="E107" s="282"/>
      <c r="F107" s="337"/>
      <c r="G107" s="282"/>
    </row>
    <row r="108" spans="1:7" s="5" customFormat="1" x14ac:dyDescent="0.35">
      <c r="A108" s="13" t="s">
        <v>66</v>
      </c>
      <c r="B108" s="8">
        <v>33165</v>
      </c>
      <c r="C108" s="8">
        <v>19720</v>
      </c>
      <c r="D108" s="281">
        <v>26505</v>
      </c>
      <c r="E108" s="281">
        <f>[4]บริหารงานทั่วไป!$F$291</f>
        <v>70000</v>
      </c>
      <c r="F108" s="360">
        <f t="shared" si="1"/>
        <v>0</v>
      </c>
      <c r="G108" s="281">
        <f>[3]บริหารงานทั่วไป!$F$243</f>
        <v>70000</v>
      </c>
    </row>
    <row r="109" spans="1:7" s="5" customFormat="1" x14ac:dyDescent="0.35">
      <c r="A109" s="97" t="s">
        <v>706</v>
      </c>
      <c r="B109" s="95">
        <f>B108</f>
        <v>33165</v>
      </c>
      <c r="C109" s="95">
        <f>C108</f>
        <v>19720</v>
      </c>
      <c r="D109" s="369">
        <f>D108</f>
        <v>26505</v>
      </c>
      <c r="E109" s="369">
        <f>E108</f>
        <v>70000</v>
      </c>
      <c r="F109" s="377"/>
      <c r="G109" s="369">
        <f>[3]บริหารงานทั่วไป!$F$240</f>
        <v>70000</v>
      </c>
    </row>
    <row r="110" spans="1:7" s="5" customFormat="1" x14ac:dyDescent="0.35">
      <c r="A110" s="12" t="s">
        <v>120</v>
      </c>
      <c r="B110" s="159">
        <v>33165</v>
      </c>
      <c r="C110" s="159">
        <f>C108</f>
        <v>19720</v>
      </c>
      <c r="D110" s="289">
        <f>D108</f>
        <v>26505</v>
      </c>
      <c r="E110" s="289">
        <f>[4]บริหารงานทั่วไป!$F$287</f>
        <v>70000</v>
      </c>
      <c r="F110" s="339"/>
      <c r="G110" s="289">
        <f>[3]บริหารงานทั่วไป!$F$239</f>
        <v>70000</v>
      </c>
    </row>
    <row r="111" spans="1:7" s="5" customFormat="1" x14ac:dyDescent="0.35">
      <c r="A111" s="11" t="s">
        <v>132</v>
      </c>
      <c r="B111" s="14">
        <v>33165</v>
      </c>
      <c r="C111" s="14">
        <f>C110</f>
        <v>19720</v>
      </c>
      <c r="D111" s="280">
        <f>D110</f>
        <v>26505</v>
      </c>
      <c r="E111" s="280">
        <f>[4]บริหารงานทั่วไป!$F$286</f>
        <v>70000</v>
      </c>
      <c r="F111" s="336"/>
      <c r="G111" s="280">
        <f>G110</f>
        <v>70000</v>
      </c>
    </row>
    <row r="112" spans="1:7" s="5" customFormat="1" x14ac:dyDescent="0.35">
      <c r="A112" s="11" t="s">
        <v>263</v>
      </c>
      <c r="B112" s="6"/>
      <c r="C112" s="6"/>
      <c r="D112" s="255"/>
      <c r="E112" s="253"/>
      <c r="F112" s="337"/>
      <c r="G112" s="253"/>
    </row>
    <row r="113" spans="1:7" s="5" customFormat="1" x14ac:dyDescent="0.35">
      <c r="A113" s="11" t="s">
        <v>350</v>
      </c>
      <c r="B113" s="6"/>
      <c r="C113" s="6"/>
      <c r="D113" s="255"/>
      <c r="E113" s="253"/>
      <c r="F113" s="337"/>
      <c r="G113" s="253"/>
    </row>
    <row r="114" spans="1:7" s="5" customFormat="1" x14ac:dyDescent="0.35">
      <c r="A114" s="11" t="s">
        <v>93</v>
      </c>
      <c r="B114" s="14"/>
      <c r="C114" s="14"/>
      <c r="D114" s="280"/>
      <c r="E114" s="280"/>
      <c r="F114" s="336"/>
      <c r="G114" s="280"/>
    </row>
    <row r="115" spans="1:7" s="5" customFormat="1" x14ac:dyDescent="0.35">
      <c r="A115" s="6" t="s">
        <v>94</v>
      </c>
      <c r="B115" s="8">
        <v>791585</v>
      </c>
      <c r="C115" s="8">
        <v>1225193</v>
      </c>
      <c r="D115" s="281">
        <v>1368330</v>
      </c>
      <c r="E115" s="285">
        <f>[4]บริหารงานทั่วไป!$F$301</f>
        <v>1681200</v>
      </c>
      <c r="F115" s="360">
        <v>1.2999999999999999E-2</v>
      </c>
      <c r="G115" s="285">
        <f>[3]บริหารงานทั่วไป!$F$251</f>
        <v>1551120</v>
      </c>
    </row>
    <row r="116" spans="1:7" s="5" customFormat="1" x14ac:dyDescent="0.35">
      <c r="A116" s="6" t="s">
        <v>95</v>
      </c>
      <c r="B116" s="15">
        <v>3017</v>
      </c>
      <c r="C116" s="52" t="s">
        <v>129</v>
      </c>
      <c r="D116" s="52" t="s">
        <v>129</v>
      </c>
      <c r="E116" s="52" t="s">
        <v>129</v>
      </c>
      <c r="F116" s="360"/>
      <c r="G116" s="52" t="s">
        <v>129</v>
      </c>
    </row>
    <row r="117" spans="1:7" s="5" customFormat="1" x14ac:dyDescent="0.35">
      <c r="A117" s="6" t="s">
        <v>96</v>
      </c>
      <c r="B117" s="52">
        <v>42000</v>
      </c>
      <c r="C117" s="52">
        <v>42000</v>
      </c>
      <c r="D117" s="294">
        <v>69000</v>
      </c>
      <c r="E117" s="285">
        <f>[4]บริหารงานทั่วไป!$F$306</f>
        <v>78000</v>
      </c>
      <c r="F117" s="360">
        <f t="shared" si="1"/>
        <v>0</v>
      </c>
      <c r="G117" s="285">
        <f>[3]บริหารงานทั่วไป!$F$256</f>
        <v>78000</v>
      </c>
    </row>
    <row r="118" spans="1:7" s="5" customFormat="1" x14ac:dyDescent="0.35">
      <c r="A118" s="6" t="s">
        <v>133</v>
      </c>
      <c r="B118" s="8">
        <v>143700</v>
      </c>
      <c r="C118" s="8">
        <v>179745</v>
      </c>
      <c r="D118" s="281">
        <v>197940</v>
      </c>
      <c r="E118" s="285">
        <f>[4]บริหารงานทั่วไป!$F$314</f>
        <v>210840</v>
      </c>
      <c r="F118" s="360">
        <v>5.1799999999999999E-2</v>
      </c>
      <c r="G118" s="285">
        <f>[3]บริหารงานทั่วไป!$F$265</f>
        <v>221760</v>
      </c>
    </row>
    <row r="119" spans="1:7" s="5" customFormat="1" x14ac:dyDescent="0.35">
      <c r="A119" s="6" t="s">
        <v>28</v>
      </c>
      <c r="B119" s="8">
        <v>3720</v>
      </c>
      <c r="C119" s="8">
        <v>195</v>
      </c>
      <c r="D119" s="284" t="s">
        <v>129</v>
      </c>
      <c r="E119" s="284" t="s">
        <v>129</v>
      </c>
      <c r="F119" s="360">
        <v>0</v>
      </c>
      <c r="G119" s="284" t="s">
        <v>129</v>
      </c>
    </row>
    <row r="120" spans="1:7" s="5" customFormat="1" x14ac:dyDescent="0.35">
      <c r="A120" s="6" t="s">
        <v>98</v>
      </c>
      <c r="B120" s="8">
        <v>160608</v>
      </c>
      <c r="C120" s="8">
        <v>236880</v>
      </c>
      <c r="D120" s="281">
        <v>257880</v>
      </c>
      <c r="E120" s="285">
        <f>[4]บริหารงานทั่วไป!$F$318</f>
        <v>270840</v>
      </c>
      <c r="F120" s="360">
        <v>4.0800000000000003E-2</v>
      </c>
      <c r="G120" s="285">
        <f>[3]บริหารงานทั่วไป!$F$269</f>
        <v>281880</v>
      </c>
    </row>
    <row r="121" spans="1:7" s="5" customFormat="1" x14ac:dyDescent="0.35">
      <c r="A121" s="6" t="s">
        <v>313</v>
      </c>
      <c r="B121" s="8">
        <v>53008</v>
      </c>
      <c r="C121" s="8">
        <v>48000</v>
      </c>
      <c r="D121" s="281">
        <v>48000</v>
      </c>
      <c r="E121" s="285">
        <f>[4]บริหารงานทั่วไป!$F$322</f>
        <v>48000</v>
      </c>
      <c r="F121" s="360">
        <f t="shared" si="1"/>
        <v>0</v>
      </c>
      <c r="G121" s="285">
        <f>[3]บริหารงานทั่วไป!$F$273</f>
        <v>48000</v>
      </c>
    </row>
    <row r="122" spans="1:7" s="5" customFormat="1" x14ac:dyDescent="0.35">
      <c r="A122" s="11" t="s">
        <v>715</v>
      </c>
      <c r="B122" s="16">
        <f>SUM(B115:B121)</f>
        <v>1197638</v>
      </c>
      <c r="C122" s="16">
        <f>SUM(C115:C121)</f>
        <v>1732013</v>
      </c>
      <c r="D122" s="367">
        <f>SUM(D115:D121)</f>
        <v>1941150</v>
      </c>
      <c r="E122" s="280">
        <f>SUM(E115:E121)</f>
        <v>2288880</v>
      </c>
      <c r="F122" s="336"/>
      <c r="G122" s="280">
        <f>SUM(G115:G121)</f>
        <v>2180760</v>
      </c>
    </row>
    <row r="123" spans="1:7" s="5" customFormat="1" x14ac:dyDescent="0.35">
      <c r="A123" s="11" t="s">
        <v>315</v>
      </c>
      <c r="B123" s="16">
        <v>1197638</v>
      </c>
      <c r="C123" s="16">
        <f>C122</f>
        <v>1732013</v>
      </c>
      <c r="D123" s="367">
        <f>D121+D120+D118+D117+D115</f>
        <v>1941150</v>
      </c>
      <c r="E123" s="280">
        <f>[4]บริหารงานทั่วไป!$F$299</f>
        <v>2288880</v>
      </c>
      <c r="F123" s="336"/>
      <c r="G123" s="280">
        <f>[3]บริหารงานทั่วไป!$F$249</f>
        <v>2180760</v>
      </c>
    </row>
    <row r="124" spans="1:7" s="5" customFormat="1" x14ac:dyDescent="0.35">
      <c r="A124" s="11" t="s">
        <v>316</v>
      </c>
      <c r="B124" s="11"/>
      <c r="C124" s="11"/>
      <c r="D124" s="347"/>
      <c r="E124" s="253"/>
      <c r="F124" s="337"/>
      <c r="G124" s="253"/>
    </row>
    <row r="125" spans="1:7" s="5" customFormat="1" x14ac:dyDescent="0.35">
      <c r="A125" s="11" t="s">
        <v>317</v>
      </c>
      <c r="B125" s="16"/>
      <c r="C125" s="16"/>
      <c r="D125" s="367"/>
      <c r="E125" s="280"/>
      <c r="F125" s="336"/>
      <c r="G125" s="280"/>
    </row>
    <row r="126" spans="1:7" s="5" customFormat="1" x14ac:dyDescent="0.35">
      <c r="A126" s="49" t="s">
        <v>318</v>
      </c>
      <c r="B126" s="85" t="s">
        <v>129</v>
      </c>
      <c r="C126" s="85" t="s">
        <v>129</v>
      </c>
      <c r="D126" s="85" t="s">
        <v>129</v>
      </c>
      <c r="E126" s="283">
        <f>[4]บริหารงานทั่วไป!$F$333</f>
        <v>10000</v>
      </c>
      <c r="F126" s="377">
        <f t="shared" si="1"/>
        <v>0</v>
      </c>
      <c r="G126" s="283">
        <f>[3]บริหารงานทั่วไป!$F$281</f>
        <v>10000</v>
      </c>
    </row>
    <row r="127" spans="1:7" x14ac:dyDescent="0.35">
      <c r="A127" s="4" t="s">
        <v>320</v>
      </c>
      <c r="B127" s="225" t="s">
        <v>129</v>
      </c>
      <c r="C127" s="225" t="s">
        <v>129</v>
      </c>
      <c r="D127" s="298">
        <v>2100</v>
      </c>
      <c r="E127" s="372">
        <f>[4]บริหารงานทั่วไป!$F$336</f>
        <v>10000</v>
      </c>
      <c r="F127" s="378">
        <f t="shared" si="1"/>
        <v>0</v>
      </c>
      <c r="G127" s="372">
        <f>[3]บริหารงานทั่วไป!$F$284</f>
        <v>10000</v>
      </c>
    </row>
    <row r="128" spans="1:7" x14ac:dyDescent="0.35">
      <c r="A128" s="6" t="s">
        <v>321</v>
      </c>
      <c r="B128" s="8">
        <v>69000</v>
      </c>
      <c r="C128" s="8">
        <v>72000</v>
      </c>
      <c r="D128" s="281">
        <v>74500</v>
      </c>
      <c r="E128" s="281">
        <f>[4]บริหารงานทั่วไป!$F$340</f>
        <v>84000</v>
      </c>
      <c r="F128" s="360">
        <f t="shared" si="1"/>
        <v>0</v>
      </c>
      <c r="G128" s="281">
        <f>[3]บริหารงานทั่วไป!$F$288</f>
        <v>84000</v>
      </c>
    </row>
    <row r="129" spans="1:7" x14ac:dyDescent="0.35">
      <c r="A129" s="6" t="s">
        <v>322</v>
      </c>
      <c r="B129" s="8">
        <v>15260</v>
      </c>
      <c r="C129" s="8">
        <v>24756</v>
      </c>
      <c r="D129" s="281">
        <v>23500</v>
      </c>
      <c r="E129" s="281">
        <f>[4]บริหารงานทั่วไป!$F$343</f>
        <v>30000</v>
      </c>
      <c r="F129" s="360">
        <f t="shared" si="1"/>
        <v>0</v>
      </c>
      <c r="G129" s="281">
        <f>[3]บริหารงานทั่วไป!$F$291</f>
        <v>30000</v>
      </c>
    </row>
    <row r="130" spans="1:7" x14ac:dyDescent="0.35">
      <c r="A130" s="11" t="s">
        <v>705</v>
      </c>
      <c r="B130" s="16">
        <f t="shared" ref="B130:G130" si="2">SUM(B126:B129)</f>
        <v>84260</v>
      </c>
      <c r="C130" s="16">
        <f t="shared" si="2"/>
        <v>96756</v>
      </c>
      <c r="D130" s="367">
        <f t="shared" si="2"/>
        <v>100100</v>
      </c>
      <c r="E130" s="367">
        <f t="shared" si="2"/>
        <v>134000</v>
      </c>
      <c r="F130" s="359">
        <f t="shared" si="2"/>
        <v>0</v>
      </c>
      <c r="G130" s="367">
        <f t="shared" si="2"/>
        <v>134000</v>
      </c>
    </row>
    <row r="131" spans="1:7" x14ac:dyDescent="0.35">
      <c r="A131" s="11" t="s">
        <v>323</v>
      </c>
      <c r="B131" s="16"/>
      <c r="C131" s="39"/>
      <c r="D131" s="367"/>
      <c r="E131" s="280"/>
      <c r="F131" s="336"/>
      <c r="G131" s="280"/>
    </row>
    <row r="132" spans="1:7" x14ac:dyDescent="0.35">
      <c r="A132" s="6" t="s">
        <v>324</v>
      </c>
      <c r="B132" s="52">
        <v>50346</v>
      </c>
      <c r="C132" s="52">
        <v>3510</v>
      </c>
      <c r="D132" s="294">
        <v>68310</v>
      </c>
      <c r="E132" s="281">
        <f>[4]บริหารงานทั่วไป!$F$347</f>
        <v>120000</v>
      </c>
      <c r="F132" s="360">
        <f t="shared" ref="F132:F196" si="3">((G132-E132)/G132)</f>
        <v>0</v>
      </c>
      <c r="G132" s="281">
        <f>[3]บริหารงานทั่วไป!$F$295</f>
        <v>120000</v>
      </c>
    </row>
    <row r="133" spans="1:7" x14ac:dyDescent="0.35">
      <c r="A133" s="6" t="s">
        <v>325</v>
      </c>
      <c r="B133" s="30" t="s">
        <v>129</v>
      </c>
      <c r="C133" s="30" t="s">
        <v>129</v>
      </c>
      <c r="D133" s="284" t="s">
        <v>129</v>
      </c>
      <c r="E133" s="281">
        <f>[4]บริหารงานทั่วไป!$F$352</f>
        <v>20000</v>
      </c>
      <c r="F133" s="360">
        <v>0</v>
      </c>
      <c r="G133" s="281">
        <f>[3]บริหารงานทั่วไป!$F$300</f>
        <v>20000</v>
      </c>
    </row>
    <row r="134" spans="1:7" x14ac:dyDescent="0.35">
      <c r="A134" s="6" t="s">
        <v>326</v>
      </c>
      <c r="B134" s="8"/>
      <c r="C134" s="8"/>
      <c r="D134" s="250"/>
      <c r="E134" s="250"/>
      <c r="F134" s="337"/>
      <c r="G134" s="250"/>
    </row>
    <row r="135" spans="1:7" x14ac:dyDescent="0.35">
      <c r="A135" s="6" t="s">
        <v>327</v>
      </c>
      <c r="B135" s="6"/>
      <c r="C135" s="6"/>
      <c r="D135" s="255"/>
      <c r="E135" s="250"/>
      <c r="F135" s="337"/>
      <c r="G135" s="250"/>
    </row>
    <row r="136" spans="1:7" x14ac:dyDescent="0.35">
      <c r="A136" s="13" t="s">
        <v>605</v>
      </c>
      <c r="B136" s="8">
        <v>55028</v>
      </c>
      <c r="C136" s="8">
        <v>46716</v>
      </c>
      <c r="D136" s="281">
        <v>89704</v>
      </c>
      <c r="E136" s="281">
        <f>[4]บริหารงานทั่วไป!$F$359</f>
        <v>150000</v>
      </c>
      <c r="F136" s="360">
        <f t="shared" si="3"/>
        <v>0</v>
      </c>
      <c r="G136" s="281">
        <f>[3]บริหารงานทั่วไป!$F$307</f>
        <v>150000</v>
      </c>
    </row>
    <row r="137" spans="1:7" x14ac:dyDescent="0.35">
      <c r="A137" s="13" t="s">
        <v>67</v>
      </c>
      <c r="B137" s="20">
        <v>161080</v>
      </c>
      <c r="C137" s="248">
        <v>257301.8</v>
      </c>
      <c r="D137" s="362">
        <v>212928</v>
      </c>
      <c r="E137" s="281">
        <f>[4]บริหารงานทั่วไป!$F$364</f>
        <v>400000</v>
      </c>
      <c r="F137" s="360">
        <f t="shared" si="3"/>
        <v>-0.33333333333333331</v>
      </c>
      <c r="G137" s="281">
        <f>[3]บริหารงานทั่วไป!$F$312</f>
        <v>300000</v>
      </c>
    </row>
    <row r="138" spans="1:7" x14ac:dyDescent="0.35">
      <c r="A138" s="6" t="s">
        <v>328</v>
      </c>
      <c r="B138" s="8">
        <v>8660</v>
      </c>
      <c r="C138" s="8">
        <v>2920</v>
      </c>
      <c r="D138" s="281">
        <v>10270</v>
      </c>
      <c r="E138" s="281">
        <f>[4]บริหารงานทั่วไป!$F$370</f>
        <v>15000</v>
      </c>
      <c r="F138" s="360">
        <f t="shared" si="3"/>
        <v>0</v>
      </c>
      <c r="G138" s="281">
        <f>[3]บริหารงานทั่วไป!$F$318</f>
        <v>15000</v>
      </c>
    </row>
    <row r="139" spans="1:7" x14ac:dyDescent="0.35">
      <c r="A139" s="11" t="s">
        <v>706</v>
      </c>
      <c r="B139" s="16">
        <f>SUM(B132:B138)</f>
        <v>275114</v>
      </c>
      <c r="C139" s="16">
        <f>SUM(C132:C138)</f>
        <v>310447.8</v>
      </c>
      <c r="D139" s="367">
        <f>SUM(D132:D138)</f>
        <v>381212</v>
      </c>
      <c r="E139" s="367">
        <f>SUM(E132:E138)</f>
        <v>705000</v>
      </c>
      <c r="F139" s="336"/>
      <c r="G139" s="367">
        <f>SUM(G132:G138)</f>
        <v>605000</v>
      </c>
    </row>
    <row r="140" spans="1:7" x14ac:dyDescent="0.35">
      <c r="A140" s="11" t="s">
        <v>329</v>
      </c>
      <c r="B140" s="39"/>
      <c r="C140" s="16"/>
      <c r="D140" s="363"/>
      <c r="E140" s="280"/>
      <c r="F140" s="336"/>
      <c r="G140" s="280"/>
    </row>
    <row r="141" spans="1:7" x14ac:dyDescent="0.35">
      <c r="A141" s="6" t="s">
        <v>330</v>
      </c>
      <c r="B141" s="8">
        <v>45057.05</v>
      </c>
      <c r="C141" s="8">
        <v>106232</v>
      </c>
      <c r="D141" s="281">
        <v>27100.55</v>
      </c>
      <c r="E141" s="285">
        <f>[4]บริหารงานทั่วไป!$F$374</f>
        <v>120000</v>
      </c>
      <c r="F141" s="360">
        <f t="shared" si="3"/>
        <v>0</v>
      </c>
      <c r="G141" s="285">
        <f>[3]บริหารงานทั่วไป!$F$322</f>
        <v>120000</v>
      </c>
    </row>
    <row r="142" spans="1:7" x14ac:dyDescent="0.35">
      <c r="A142" s="6" t="s">
        <v>109</v>
      </c>
      <c r="B142" s="52">
        <v>126</v>
      </c>
      <c r="C142" s="30" t="s">
        <v>129</v>
      </c>
      <c r="D142" s="284" t="s">
        <v>129</v>
      </c>
      <c r="E142" s="285">
        <f>[4]บริหารงานทั่วไป!$F$378</f>
        <v>3600</v>
      </c>
      <c r="F142" s="360">
        <f t="shared" si="3"/>
        <v>0</v>
      </c>
      <c r="G142" s="285">
        <f>[3]บริหารงานทั่วไป!$F$326</f>
        <v>3600</v>
      </c>
    </row>
    <row r="143" spans="1:7" x14ac:dyDescent="0.35">
      <c r="A143" s="49" t="s">
        <v>112</v>
      </c>
      <c r="B143" s="95">
        <v>36540</v>
      </c>
      <c r="C143" s="95">
        <v>64210</v>
      </c>
      <c r="D143" s="369">
        <v>51465</v>
      </c>
      <c r="E143" s="283">
        <f>[4]บริหารงานทั่วไป!$F$381</f>
        <v>70000</v>
      </c>
      <c r="F143" s="377">
        <f t="shared" si="3"/>
        <v>0</v>
      </c>
      <c r="G143" s="283">
        <f>[3]บริหารงานทั่วไป!$F$331</f>
        <v>70000</v>
      </c>
    </row>
    <row r="144" spans="1:7" x14ac:dyDescent="0.35">
      <c r="A144" s="12" t="s">
        <v>707</v>
      </c>
      <c r="B144" s="158">
        <f>SUM(B141:B143)</f>
        <v>81723.05</v>
      </c>
      <c r="C144" s="158">
        <f>SUM(C141:C143)</f>
        <v>170442</v>
      </c>
      <c r="D144" s="376">
        <f>SUM(D141:D143)</f>
        <v>78565.55</v>
      </c>
      <c r="E144" s="289">
        <f>SUM(E141:E143)</f>
        <v>193600</v>
      </c>
      <c r="F144" s="389"/>
      <c r="G144" s="289">
        <f>SUM(G141:G143)</f>
        <v>193600</v>
      </c>
    </row>
    <row r="145" spans="1:7" x14ac:dyDescent="0.35">
      <c r="A145" s="11" t="s">
        <v>120</v>
      </c>
      <c r="B145" s="39">
        <v>440197.05</v>
      </c>
      <c r="C145" s="39">
        <f>C144+C139+C130</f>
        <v>577645.80000000005</v>
      </c>
      <c r="D145" s="363">
        <f>D144+D139+D130</f>
        <v>559877.55000000005</v>
      </c>
      <c r="E145" s="280">
        <f>[4]บริหารงานทั่วไป!$F$331</f>
        <v>1032600</v>
      </c>
      <c r="F145" s="336"/>
      <c r="G145" s="280">
        <f>G144+G139+G130</f>
        <v>932600</v>
      </c>
    </row>
    <row r="146" spans="1:7" x14ac:dyDescent="0.35">
      <c r="A146" s="11" t="s">
        <v>125</v>
      </c>
      <c r="B146" s="6"/>
      <c r="C146" s="6"/>
      <c r="D146" s="255"/>
      <c r="E146" s="253"/>
      <c r="F146" s="337"/>
      <c r="G146" s="253"/>
    </row>
    <row r="147" spans="1:7" x14ac:dyDescent="0.35">
      <c r="A147" s="11" t="s">
        <v>122</v>
      </c>
      <c r="B147" s="14"/>
      <c r="C147" s="30"/>
      <c r="D147" s="284"/>
      <c r="E147" s="287"/>
      <c r="F147" s="337"/>
      <c r="G147" s="287"/>
    </row>
    <row r="148" spans="1:7" x14ac:dyDescent="0.35">
      <c r="A148" s="6" t="s">
        <v>402</v>
      </c>
      <c r="B148" s="20"/>
      <c r="C148" s="30"/>
      <c r="D148" s="284"/>
      <c r="E148" s="284"/>
      <c r="F148" s="360"/>
      <c r="G148" s="284"/>
    </row>
    <row r="149" spans="1:7" x14ac:dyDescent="0.35">
      <c r="A149" s="6" t="s">
        <v>717</v>
      </c>
      <c r="B149" s="20">
        <v>18000</v>
      </c>
      <c r="C149" s="52" t="s">
        <v>129</v>
      </c>
      <c r="D149" s="294">
        <v>37000</v>
      </c>
      <c r="E149" s="294">
        <v>22000</v>
      </c>
      <c r="F149" s="360">
        <v>-1</v>
      </c>
      <c r="G149" s="284" t="s">
        <v>129</v>
      </c>
    </row>
    <row r="150" spans="1:7" x14ac:dyDescent="0.35">
      <c r="A150" s="6" t="s">
        <v>86</v>
      </c>
      <c r="B150" s="30"/>
      <c r="C150" s="30"/>
      <c r="D150" s="284"/>
      <c r="E150" s="30"/>
      <c r="F150" s="337"/>
      <c r="G150" s="284"/>
    </row>
    <row r="151" spans="1:7" x14ac:dyDescent="0.35">
      <c r="A151" s="6" t="s">
        <v>700</v>
      </c>
      <c r="B151" s="30" t="s">
        <v>129</v>
      </c>
      <c r="C151" s="30" t="s">
        <v>129</v>
      </c>
      <c r="D151" s="30" t="s">
        <v>129</v>
      </c>
      <c r="E151" s="30" t="s">
        <v>129</v>
      </c>
      <c r="F151" s="360">
        <v>1</v>
      </c>
      <c r="G151" s="284">
        <f>[3]บริหารงานทั่วไป!$F$338</f>
        <v>9000</v>
      </c>
    </row>
    <row r="152" spans="1:7" x14ac:dyDescent="0.35">
      <c r="A152" s="11" t="s">
        <v>709</v>
      </c>
      <c r="B152" s="30">
        <f>B149</f>
        <v>18000</v>
      </c>
      <c r="C152" s="30" t="s">
        <v>129</v>
      </c>
      <c r="D152" s="30">
        <f>D149</f>
        <v>37000</v>
      </c>
      <c r="E152" s="30">
        <f>E149</f>
        <v>22000</v>
      </c>
      <c r="F152" s="360"/>
      <c r="G152" s="284">
        <f>G151</f>
        <v>9000</v>
      </c>
    </row>
    <row r="153" spans="1:7" x14ac:dyDescent="0.35">
      <c r="A153" s="11" t="s">
        <v>128</v>
      </c>
      <c r="B153" s="14">
        <v>18000</v>
      </c>
      <c r="C153" s="30" t="s">
        <v>129</v>
      </c>
      <c r="D153" s="284">
        <v>37000</v>
      </c>
      <c r="E153" s="284">
        <f>[4]บริหารงานทั่วไป!$F$385</f>
        <v>22000</v>
      </c>
      <c r="F153" s="337"/>
      <c r="G153" s="284">
        <f>[3]บริหารงานทั่วไป!$F$335</f>
        <v>9000</v>
      </c>
    </row>
    <row r="154" spans="1:7" x14ac:dyDescent="0.35">
      <c r="A154" s="11" t="s">
        <v>403</v>
      </c>
      <c r="B154" s="40">
        <v>1655835.05</v>
      </c>
      <c r="C154" s="40">
        <f>C145+C123</f>
        <v>2309658.7999999998</v>
      </c>
      <c r="D154" s="366">
        <f>D153+D145+D123</f>
        <v>2538027.5499999998</v>
      </c>
      <c r="E154" s="280">
        <f>[4]บริหารงานทั่วไป!$F$298</f>
        <v>3343480</v>
      </c>
      <c r="F154" s="336"/>
      <c r="G154" s="280">
        <f>[3]บริหารงานทั่วไป!$F$248</f>
        <v>3122360</v>
      </c>
    </row>
    <row r="155" spans="1:7" x14ac:dyDescent="0.35">
      <c r="A155" s="11" t="s">
        <v>405</v>
      </c>
      <c r="B155" s="40">
        <v>14576347.939999999</v>
      </c>
      <c r="C155" s="40">
        <f>C154+C111+C102</f>
        <v>16247358.120000001</v>
      </c>
      <c r="D155" s="366">
        <f>D154+D111+D102</f>
        <v>16787154.940000001</v>
      </c>
      <c r="E155" s="280">
        <f>E154+E111+E102</f>
        <v>19691480</v>
      </c>
      <c r="F155" s="336"/>
      <c r="G155" s="280">
        <f>G154+G111+G102</f>
        <v>20528200</v>
      </c>
    </row>
    <row r="156" spans="1:7" x14ac:dyDescent="0.35">
      <c r="A156" s="11" t="s">
        <v>502</v>
      </c>
      <c r="B156" s="6"/>
      <c r="C156" s="6"/>
      <c r="D156" s="255"/>
      <c r="E156" s="253"/>
      <c r="F156" s="337"/>
      <c r="G156" s="253"/>
    </row>
    <row r="157" spans="1:7" x14ac:dyDescent="0.35">
      <c r="A157" s="11" t="s">
        <v>189</v>
      </c>
      <c r="B157" s="6"/>
      <c r="C157" s="6"/>
      <c r="D157" s="255"/>
      <c r="E157" s="253"/>
      <c r="F157" s="337"/>
      <c r="G157" s="253"/>
    </row>
    <row r="158" spans="1:7" x14ac:dyDescent="0.35">
      <c r="A158" s="11" t="s">
        <v>125</v>
      </c>
      <c r="B158" s="16">
        <v>80000</v>
      </c>
      <c r="C158" s="19" t="s">
        <v>129</v>
      </c>
      <c r="D158" s="290" t="s">
        <v>129</v>
      </c>
      <c r="E158" s="290" t="s">
        <v>129</v>
      </c>
      <c r="F158" s="360">
        <v>0</v>
      </c>
      <c r="G158" s="290" t="s">
        <v>129</v>
      </c>
    </row>
    <row r="159" spans="1:7" x14ac:dyDescent="0.35">
      <c r="A159" s="11" t="s">
        <v>122</v>
      </c>
      <c r="B159" s="153">
        <v>80000</v>
      </c>
      <c r="C159" s="19" t="s">
        <v>129</v>
      </c>
      <c r="D159" s="290" t="s">
        <v>129</v>
      </c>
      <c r="E159" s="290" t="s">
        <v>129</v>
      </c>
      <c r="F159" s="360">
        <v>0</v>
      </c>
      <c r="G159" s="290" t="s">
        <v>129</v>
      </c>
    </row>
    <row r="160" spans="1:7" x14ac:dyDescent="0.35">
      <c r="A160" s="97" t="s">
        <v>128</v>
      </c>
      <c r="B160" s="83">
        <v>80000</v>
      </c>
      <c r="C160" s="94" t="s">
        <v>129</v>
      </c>
      <c r="D160" s="299" t="s">
        <v>129</v>
      </c>
      <c r="E160" s="299" t="s">
        <v>129</v>
      </c>
      <c r="F160" s="377"/>
      <c r="G160" s="299" t="s">
        <v>129</v>
      </c>
    </row>
    <row r="161" spans="1:7" x14ac:dyDescent="0.35">
      <c r="A161" s="12" t="s">
        <v>186</v>
      </c>
      <c r="B161" s="300">
        <v>80000</v>
      </c>
      <c r="C161" s="164" t="s">
        <v>129</v>
      </c>
      <c r="D161" s="301" t="s">
        <v>129</v>
      </c>
      <c r="E161" s="301" t="s">
        <v>129</v>
      </c>
      <c r="F161" s="378"/>
      <c r="G161" s="301" t="s">
        <v>129</v>
      </c>
    </row>
    <row r="162" spans="1:7" x14ac:dyDescent="0.35">
      <c r="A162" s="11" t="s">
        <v>563</v>
      </c>
      <c r="B162" s="19"/>
      <c r="C162" s="19"/>
      <c r="D162" s="342"/>
      <c r="E162" s="290"/>
      <c r="F162" s="360"/>
      <c r="G162" s="290"/>
    </row>
    <row r="163" spans="1:7" x14ac:dyDescent="0.35">
      <c r="A163" s="11" t="s">
        <v>125</v>
      </c>
      <c r="B163" s="19"/>
      <c r="C163" s="19"/>
      <c r="D163" s="342"/>
      <c r="E163" s="290"/>
      <c r="F163" s="360"/>
      <c r="G163" s="290"/>
    </row>
    <row r="164" spans="1:7" x14ac:dyDescent="0.35">
      <c r="A164" s="11" t="s">
        <v>122</v>
      </c>
      <c r="B164" s="19" t="s">
        <v>129</v>
      </c>
      <c r="C164" s="20">
        <v>52000</v>
      </c>
      <c r="D164" s="290" t="s">
        <v>129</v>
      </c>
      <c r="E164" s="290" t="s">
        <v>129</v>
      </c>
      <c r="F164" s="360">
        <v>0</v>
      </c>
      <c r="G164" s="290" t="s">
        <v>129</v>
      </c>
    </row>
    <row r="165" spans="1:7" x14ac:dyDescent="0.35">
      <c r="A165" s="11" t="s">
        <v>128</v>
      </c>
      <c r="B165" s="19" t="s">
        <v>129</v>
      </c>
      <c r="C165" s="52">
        <f>C164</f>
        <v>52000</v>
      </c>
      <c r="D165" s="290" t="s">
        <v>129</v>
      </c>
      <c r="E165" s="290" t="s">
        <v>129</v>
      </c>
      <c r="F165" s="337"/>
      <c r="G165" s="290" t="s">
        <v>129</v>
      </c>
    </row>
    <row r="166" spans="1:7" x14ac:dyDescent="0.35">
      <c r="A166" s="37" t="s">
        <v>564</v>
      </c>
      <c r="B166" s="19" t="s">
        <v>129</v>
      </c>
      <c r="C166" s="30">
        <f>C165</f>
        <v>52000</v>
      </c>
      <c r="D166" s="290" t="s">
        <v>129</v>
      </c>
      <c r="E166" s="290" t="s">
        <v>129</v>
      </c>
      <c r="F166" s="337"/>
      <c r="G166" s="290" t="s">
        <v>129</v>
      </c>
    </row>
    <row r="167" spans="1:7" x14ac:dyDescent="0.35">
      <c r="A167" s="11" t="s">
        <v>483</v>
      </c>
      <c r="B167" s="29"/>
      <c r="C167" s="29"/>
      <c r="D167" s="348"/>
      <c r="E167" s="253"/>
      <c r="F167" s="337"/>
      <c r="G167" s="253"/>
    </row>
    <row r="168" spans="1:7" x14ac:dyDescent="0.35">
      <c r="A168" s="11" t="s">
        <v>316</v>
      </c>
      <c r="B168" s="29"/>
      <c r="C168" s="29"/>
      <c r="D168" s="348"/>
      <c r="E168" s="253"/>
      <c r="F168" s="337"/>
      <c r="G168" s="253"/>
    </row>
    <row r="169" spans="1:7" x14ac:dyDescent="0.35">
      <c r="A169" s="11" t="s">
        <v>323</v>
      </c>
      <c r="B169" s="14"/>
      <c r="C169" s="14"/>
      <c r="D169" s="280"/>
      <c r="E169" s="280"/>
      <c r="F169" s="336"/>
      <c r="G169" s="280"/>
    </row>
    <row r="170" spans="1:7" x14ac:dyDescent="0.35">
      <c r="A170" s="6" t="s">
        <v>326</v>
      </c>
      <c r="B170" s="19"/>
      <c r="C170" s="19"/>
      <c r="D170" s="342"/>
      <c r="E170" s="258"/>
      <c r="F170" s="337"/>
      <c r="G170" s="258"/>
    </row>
    <row r="171" spans="1:7" x14ac:dyDescent="0.35">
      <c r="A171" s="6" t="s">
        <v>327</v>
      </c>
      <c r="B171" s="29"/>
      <c r="C171" s="29"/>
      <c r="D171" s="348"/>
      <c r="E171" s="253"/>
      <c r="F171" s="337"/>
      <c r="G171" s="253"/>
    </row>
    <row r="172" spans="1:7" x14ac:dyDescent="0.35">
      <c r="A172" s="13" t="s">
        <v>507</v>
      </c>
      <c r="B172" s="8">
        <v>35840</v>
      </c>
      <c r="C172" s="8">
        <v>27960</v>
      </c>
      <c r="D172" s="281">
        <v>30036</v>
      </c>
      <c r="E172" s="285">
        <f>[4]การรักษาความสงบภายใน!$F$11</f>
        <v>40000</v>
      </c>
      <c r="F172" s="360">
        <f t="shared" si="3"/>
        <v>0.2</v>
      </c>
      <c r="G172" s="285">
        <f>[3]การรักษาความสงบภายใน!$F$11</f>
        <v>50000</v>
      </c>
    </row>
    <row r="173" spans="1:7" x14ac:dyDescent="0.35">
      <c r="A173" s="13" t="s">
        <v>147</v>
      </c>
      <c r="B173" s="19" t="s">
        <v>129</v>
      </c>
      <c r="C173" s="20">
        <v>42400</v>
      </c>
      <c r="D173" s="362" t="s">
        <v>129</v>
      </c>
      <c r="E173" s="291">
        <f>[4]การรักษาความสงบภายใน!$F$18</f>
        <v>150000</v>
      </c>
      <c r="F173" s="360">
        <v>-1</v>
      </c>
      <c r="G173" s="19" t="s">
        <v>129</v>
      </c>
    </row>
    <row r="174" spans="1:7" x14ac:dyDescent="0.35">
      <c r="A174" s="37" t="s">
        <v>718</v>
      </c>
      <c r="B174" s="30">
        <f t="shared" ref="B174:G174" si="4">SUM(B172:B173)</f>
        <v>35840</v>
      </c>
      <c r="C174" s="153">
        <f t="shared" si="4"/>
        <v>70360</v>
      </c>
      <c r="D174" s="385">
        <f t="shared" si="4"/>
        <v>30036</v>
      </c>
      <c r="E174" s="292">
        <f t="shared" si="4"/>
        <v>190000</v>
      </c>
      <c r="F174" s="359">
        <f t="shared" si="4"/>
        <v>-0.8</v>
      </c>
      <c r="G174" s="30">
        <f t="shared" si="4"/>
        <v>50000</v>
      </c>
    </row>
    <row r="175" spans="1:7" x14ac:dyDescent="0.35">
      <c r="A175" s="11" t="s">
        <v>329</v>
      </c>
      <c r="B175" s="29"/>
      <c r="C175" s="29"/>
      <c r="D175" s="348"/>
      <c r="E175" s="253"/>
      <c r="F175" s="360"/>
      <c r="G175" s="253"/>
    </row>
    <row r="176" spans="1:7" x14ac:dyDescent="0.35">
      <c r="A176" s="6" t="s">
        <v>121</v>
      </c>
      <c r="B176" s="37" t="s">
        <v>129</v>
      </c>
      <c r="C176" s="37" t="s">
        <v>129</v>
      </c>
      <c r="D176" s="370">
        <v>40000</v>
      </c>
      <c r="E176" s="291">
        <v>40000</v>
      </c>
      <c r="F176" s="360">
        <v>0</v>
      </c>
      <c r="G176" s="291">
        <v>40000</v>
      </c>
    </row>
    <row r="177" spans="1:7" x14ac:dyDescent="0.35">
      <c r="A177" s="90" t="s">
        <v>719</v>
      </c>
      <c r="B177" s="90" t="s">
        <v>129</v>
      </c>
      <c r="C177" s="90" t="s">
        <v>129</v>
      </c>
      <c r="D177" s="392">
        <v>40000</v>
      </c>
      <c r="E177" s="393">
        <v>40000</v>
      </c>
      <c r="F177" s="341"/>
      <c r="G177" s="393">
        <f>G176</f>
        <v>40000</v>
      </c>
    </row>
    <row r="178" spans="1:7" x14ac:dyDescent="0.35">
      <c r="A178" s="12" t="s">
        <v>120</v>
      </c>
      <c r="B178" s="158">
        <v>35840</v>
      </c>
      <c r="C178" s="225">
        <f>C174</f>
        <v>70360</v>
      </c>
      <c r="D178" s="376">
        <f>D176+D172</f>
        <v>70036</v>
      </c>
      <c r="E178" s="289">
        <f>[4]การรักษาความสงบภายใน!$F$7</f>
        <v>230000</v>
      </c>
      <c r="F178" s="339"/>
      <c r="G178" s="289">
        <f>G177+G174</f>
        <v>90000</v>
      </c>
    </row>
    <row r="179" spans="1:7" x14ac:dyDescent="0.35">
      <c r="A179" s="11" t="s">
        <v>125</v>
      </c>
      <c r="B179" s="29"/>
      <c r="C179" s="29"/>
      <c r="D179" s="348"/>
      <c r="E179" s="253"/>
      <c r="F179" s="337"/>
      <c r="G179" s="253"/>
    </row>
    <row r="180" spans="1:7" x14ac:dyDescent="0.35">
      <c r="A180" s="11" t="s">
        <v>122</v>
      </c>
      <c r="B180" s="14"/>
      <c r="C180" s="19"/>
      <c r="D180" s="342"/>
      <c r="E180" s="292"/>
      <c r="F180" s="336"/>
      <c r="G180" s="19"/>
    </row>
    <row r="181" spans="1:7" x14ac:dyDescent="0.35">
      <c r="A181" s="6" t="s">
        <v>632</v>
      </c>
      <c r="B181" s="19" t="s">
        <v>129</v>
      </c>
      <c r="C181" s="19" t="s">
        <v>129</v>
      </c>
      <c r="D181" s="290" t="s">
        <v>129</v>
      </c>
      <c r="E181" s="291">
        <f>[4]การรักษาความสงบภายใน!$F$29</f>
        <v>90000</v>
      </c>
      <c r="F181" s="360">
        <v>-1</v>
      </c>
      <c r="G181" s="19" t="s">
        <v>129</v>
      </c>
    </row>
    <row r="182" spans="1:7" x14ac:dyDescent="0.35">
      <c r="A182" s="6" t="s">
        <v>400</v>
      </c>
      <c r="B182" s="19" t="s">
        <v>129</v>
      </c>
      <c r="C182" s="19" t="s">
        <v>129</v>
      </c>
      <c r="D182" s="290" t="s">
        <v>129</v>
      </c>
      <c r="E182" s="291">
        <f>[4]การรักษาความสงบภายใน!$F$44</f>
        <v>37500</v>
      </c>
      <c r="F182" s="360">
        <v>-1</v>
      </c>
      <c r="G182" s="19" t="s">
        <v>129</v>
      </c>
    </row>
    <row r="183" spans="1:7" x14ac:dyDescent="0.35">
      <c r="A183" s="6" t="s">
        <v>404</v>
      </c>
      <c r="B183" s="19" t="s">
        <v>129</v>
      </c>
      <c r="C183" s="19" t="s">
        <v>129</v>
      </c>
      <c r="D183" s="370">
        <v>120000</v>
      </c>
      <c r="E183" s="293" t="s">
        <v>129</v>
      </c>
      <c r="F183" s="360">
        <v>0</v>
      </c>
      <c r="G183" s="19" t="s">
        <v>129</v>
      </c>
    </row>
    <row r="184" spans="1:7" x14ac:dyDescent="0.35">
      <c r="A184" s="6" t="s">
        <v>269</v>
      </c>
      <c r="B184" s="19" t="s">
        <v>129</v>
      </c>
      <c r="C184" s="19" t="s">
        <v>129</v>
      </c>
      <c r="D184" s="290" t="s">
        <v>129</v>
      </c>
      <c r="E184" s="291">
        <f>[4]การรักษาความสงบภายใน!$F$49</f>
        <v>8500</v>
      </c>
      <c r="F184" s="360">
        <v>-1</v>
      </c>
      <c r="G184" s="19" t="s">
        <v>129</v>
      </c>
    </row>
    <row r="185" spans="1:7" x14ac:dyDescent="0.35">
      <c r="A185" s="37" t="s">
        <v>720</v>
      </c>
      <c r="B185" s="37" t="s">
        <v>129</v>
      </c>
      <c r="C185" s="19" t="s">
        <v>129</v>
      </c>
      <c r="D185" s="284">
        <f>D183</f>
        <v>120000</v>
      </c>
      <c r="E185" s="292">
        <f>SUM(E181:E184)</f>
        <v>136000</v>
      </c>
      <c r="F185" s="336"/>
      <c r="G185" s="19"/>
    </row>
    <row r="186" spans="1:7" x14ac:dyDescent="0.35">
      <c r="A186" s="11" t="s">
        <v>128</v>
      </c>
      <c r="B186" s="30" t="s">
        <v>129</v>
      </c>
      <c r="C186" s="19" t="s">
        <v>129</v>
      </c>
      <c r="D186" s="284">
        <f>D183</f>
        <v>120000</v>
      </c>
      <c r="E186" s="292">
        <f>[4]การรักษาความสงบภายใน!$F$27</f>
        <v>136000</v>
      </c>
      <c r="F186" s="337"/>
      <c r="G186" s="19" t="s">
        <v>129</v>
      </c>
    </row>
    <row r="187" spans="1:7" x14ac:dyDescent="0.35">
      <c r="A187" s="11" t="s">
        <v>395</v>
      </c>
      <c r="B187" s="14">
        <f>B178</f>
        <v>35840</v>
      </c>
      <c r="C187" s="14">
        <f>C178</f>
        <v>70360</v>
      </c>
      <c r="D187" s="280">
        <f>D186+D178</f>
        <v>190036</v>
      </c>
      <c r="E187" s="280">
        <f>[4]การรักษาความสงบภายใน!$F$6</f>
        <v>366000</v>
      </c>
      <c r="F187" s="336"/>
      <c r="G187" s="280">
        <f>G178</f>
        <v>90000</v>
      </c>
    </row>
    <row r="188" spans="1:7" x14ac:dyDescent="0.35">
      <c r="A188" s="11" t="s">
        <v>396</v>
      </c>
      <c r="B188" s="14">
        <f>B187+B161</f>
        <v>115840</v>
      </c>
      <c r="C188" s="14">
        <f>C187+C166</f>
        <v>122360</v>
      </c>
      <c r="D188" s="280">
        <f>D187</f>
        <v>190036</v>
      </c>
      <c r="E188" s="280">
        <f>E187</f>
        <v>366000</v>
      </c>
      <c r="F188" s="336"/>
      <c r="G188" s="280">
        <f>G187</f>
        <v>90000</v>
      </c>
    </row>
    <row r="189" spans="1:7" x14ac:dyDescent="0.35">
      <c r="A189" s="11" t="s">
        <v>190</v>
      </c>
      <c r="B189" s="6"/>
      <c r="C189" s="6"/>
      <c r="D189" s="255"/>
      <c r="E189" s="253"/>
      <c r="F189" s="337"/>
      <c r="G189" s="253"/>
    </row>
    <row r="190" spans="1:7" x14ac:dyDescent="0.35">
      <c r="A190" s="11" t="s">
        <v>191</v>
      </c>
      <c r="B190" s="6"/>
      <c r="C190" s="6"/>
      <c r="D190" s="255"/>
      <c r="E190" s="253"/>
      <c r="F190" s="337"/>
      <c r="G190" s="253"/>
    </row>
    <row r="191" spans="1:7" x14ac:dyDescent="0.35">
      <c r="A191" s="11" t="s">
        <v>350</v>
      </c>
      <c r="B191" s="6"/>
      <c r="C191" s="6"/>
      <c r="D191" s="255"/>
      <c r="E191" s="253"/>
      <c r="F191" s="337"/>
      <c r="G191" s="253"/>
    </row>
    <row r="192" spans="1:7" x14ac:dyDescent="0.35">
      <c r="A192" s="11" t="s">
        <v>93</v>
      </c>
      <c r="B192" s="14"/>
      <c r="C192" s="14"/>
      <c r="D192" s="280"/>
      <c r="E192" s="280"/>
      <c r="F192" s="336"/>
      <c r="G192" s="280"/>
    </row>
    <row r="193" spans="1:7" x14ac:dyDescent="0.35">
      <c r="A193" s="6" t="s">
        <v>94</v>
      </c>
      <c r="B193" s="8">
        <v>467478</v>
      </c>
      <c r="C193" s="8">
        <v>571440</v>
      </c>
      <c r="D193" s="281">
        <v>630300</v>
      </c>
      <c r="E193" s="285">
        <f>[4]การศึกษา!$F$9</f>
        <v>1228440</v>
      </c>
      <c r="F193" s="360">
        <f t="shared" si="3"/>
        <v>-9.2179664995198973E-2</v>
      </c>
      <c r="G193" s="285">
        <f>[3]การศึกษา!$F$9</f>
        <v>1124760</v>
      </c>
    </row>
    <row r="194" spans="1:7" x14ac:dyDescent="0.35">
      <c r="A194" s="98" t="s">
        <v>95</v>
      </c>
      <c r="B194" s="95">
        <v>12610</v>
      </c>
      <c r="C194" s="94">
        <v>6360</v>
      </c>
      <c r="D194" s="299">
        <v>6360</v>
      </c>
      <c r="E194" s="299">
        <v>6360</v>
      </c>
      <c r="F194" s="377">
        <f t="shared" si="3"/>
        <v>0</v>
      </c>
      <c r="G194" s="324">
        <v>6360</v>
      </c>
    </row>
    <row r="195" spans="1:7" x14ac:dyDescent="0.35">
      <c r="A195" s="220" t="s">
        <v>96</v>
      </c>
      <c r="B195" s="165">
        <v>42000</v>
      </c>
      <c r="C195" s="165">
        <v>42000</v>
      </c>
      <c r="D195" s="381">
        <v>55500</v>
      </c>
      <c r="E195" s="296">
        <f>[4]การศึกษา!$F$17</f>
        <v>78000</v>
      </c>
      <c r="F195" s="378">
        <f t="shared" si="3"/>
        <v>0</v>
      </c>
      <c r="G195" s="296">
        <f>[3]การศึกษา!$F$17</f>
        <v>78000</v>
      </c>
    </row>
    <row r="196" spans="1:7" x14ac:dyDescent="0.35">
      <c r="A196" s="13" t="s">
        <v>98</v>
      </c>
      <c r="B196" s="8">
        <v>161980</v>
      </c>
      <c r="C196" s="8">
        <v>452665</v>
      </c>
      <c r="D196" s="281">
        <v>475740</v>
      </c>
      <c r="E196" s="285">
        <f>[4]การศึกษา!$F$25:$F$25</f>
        <v>465960</v>
      </c>
      <c r="F196" s="360">
        <f t="shared" si="3"/>
        <v>1.2210633426609005E-2</v>
      </c>
      <c r="G196" s="285">
        <f>[3]การศึกษา!$F$25</f>
        <v>471720</v>
      </c>
    </row>
    <row r="197" spans="1:7" x14ac:dyDescent="0.35">
      <c r="A197" s="13" t="s">
        <v>313</v>
      </c>
      <c r="B197" s="8">
        <v>39740</v>
      </c>
      <c r="C197" s="8">
        <v>74777</v>
      </c>
      <c r="D197" s="281">
        <v>57000</v>
      </c>
      <c r="E197" s="285">
        <f>[4]การศึกษา!$F$29</f>
        <v>60000</v>
      </c>
      <c r="F197" s="360">
        <f t="shared" ref="F197:F226" si="5">((G197-E197)/G197)</f>
        <v>-0.25786163522012578</v>
      </c>
      <c r="G197" s="285">
        <f>[3]การศึกษา!$F$29</f>
        <v>47700</v>
      </c>
    </row>
    <row r="198" spans="1:7" x14ac:dyDescent="0.35">
      <c r="A198" s="11" t="s">
        <v>715</v>
      </c>
      <c r="B198" s="16">
        <f>SUM(B193:B197)</f>
        <v>723808</v>
      </c>
      <c r="C198" s="16">
        <f>SUM(C193:C197)</f>
        <v>1147242</v>
      </c>
      <c r="D198" s="367">
        <f>SUM(D193:D197)</f>
        <v>1224900</v>
      </c>
      <c r="E198" s="280">
        <f>SUM(E193:E197)</f>
        <v>1838760</v>
      </c>
      <c r="F198" s="336"/>
      <c r="G198" s="280">
        <f>SUM(G193:G197)</f>
        <v>1728540</v>
      </c>
    </row>
    <row r="199" spans="1:7" x14ac:dyDescent="0.35">
      <c r="A199" s="11" t="s">
        <v>315</v>
      </c>
      <c r="B199" s="16">
        <v>723808</v>
      </c>
      <c r="C199" s="16">
        <f>C198</f>
        <v>1147242</v>
      </c>
      <c r="D199" s="367">
        <f>D198</f>
        <v>1224900</v>
      </c>
      <c r="E199" s="280">
        <f>[4]การศึกษา!$F$7</f>
        <v>1838760</v>
      </c>
      <c r="F199" s="336"/>
      <c r="G199" s="280">
        <f>G198</f>
        <v>1728540</v>
      </c>
    </row>
    <row r="200" spans="1:7" x14ac:dyDescent="0.35">
      <c r="A200" s="11" t="s">
        <v>316</v>
      </c>
      <c r="B200" s="6"/>
      <c r="C200" s="6"/>
      <c r="D200" s="255"/>
      <c r="E200" s="258"/>
      <c r="F200" s="337"/>
      <c r="G200" s="258"/>
    </row>
    <row r="201" spans="1:7" x14ac:dyDescent="0.35">
      <c r="A201" s="11" t="s">
        <v>317</v>
      </c>
      <c r="B201" s="14"/>
      <c r="C201" s="14"/>
      <c r="D201" s="280"/>
      <c r="E201" s="280"/>
      <c r="F201" s="336"/>
      <c r="G201" s="280"/>
    </row>
    <row r="202" spans="1:7" x14ac:dyDescent="0.35">
      <c r="A202" s="6" t="s">
        <v>318</v>
      </c>
      <c r="B202" s="19" t="s">
        <v>129</v>
      </c>
      <c r="C202" s="19" t="s">
        <v>129</v>
      </c>
      <c r="D202" s="290" t="s">
        <v>129</v>
      </c>
      <c r="E202" s="285">
        <f>[4]การศึกษา!$F$38</f>
        <v>10000</v>
      </c>
      <c r="F202" s="360">
        <f t="shared" si="5"/>
        <v>0</v>
      </c>
      <c r="G202" s="285">
        <f>[3]การศึกษา!$F$38</f>
        <v>10000</v>
      </c>
    </row>
    <row r="203" spans="1:7" x14ac:dyDescent="0.35">
      <c r="A203" s="6" t="s">
        <v>320</v>
      </c>
      <c r="B203" s="8">
        <v>5520</v>
      </c>
      <c r="C203" s="8">
        <v>1680</v>
      </c>
      <c r="D203" s="281">
        <v>3780</v>
      </c>
      <c r="E203" s="285">
        <f>[4]การศึกษา!$F$41</f>
        <v>10000</v>
      </c>
      <c r="F203" s="360">
        <f t="shared" si="5"/>
        <v>0</v>
      </c>
      <c r="G203" s="285">
        <f>[3]การศึกษา!$F$41</f>
        <v>10000</v>
      </c>
    </row>
    <row r="204" spans="1:7" x14ac:dyDescent="0.35">
      <c r="A204" s="6" t="s">
        <v>321</v>
      </c>
      <c r="B204" s="8">
        <v>36000</v>
      </c>
      <c r="C204" s="8">
        <v>42000</v>
      </c>
      <c r="D204" s="281">
        <v>38500</v>
      </c>
      <c r="E204" s="285">
        <f>[4]การศึกษา!$F$45</f>
        <v>42000</v>
      </c>
      <c r="F204" s="360">
        <f t="shared" si="5"/>
        <v>0</v>
      </c>
      <c r="G204" s="285">
        <f>[3]การศึกษา!$F$45</f>
        <v>42000</v>
      </c>
    </row>
    <row r="205" spans="1:7" x14ac:dyDescent="0.35">
      <c r="A205" s="11" t="s">
        <v>705</v>
      </c>
      <c r="B205" s="16">
        <f>SUM(B202:B204)</f>
        <v>41520</v>
      </c>
      <c r="C205" s="16">
        <f>SUM(C202:C204)</f>
        <v>43680</v>
      </c>
      <c r="D205" s="367">
        <f>SUM(D202:D204)</f>
        <v>42280</v>
      </c>
      <c r="E205" s="280">
        <f>SUM(E202:E204)</f>
        <v>62000</v>
      </c>
      <c r="F205" s="336"/>
      <c r="G205" s="280">
        <f>SUM(G202:G204)</f>
        <v>62000</v>
      </c>
    </row>
    <row r="206" spans="1:7" x14ac:dyDescent="0.35">
      <c r="A206" s="11" t="s">
        <v>323</v>
      </c>
      <c r="B206" s="14"/>
      <c r="C206" s="14"/>
      <c r="D206" s="280"/>
      <c r="E206" s="280"/>
      <c r="F206" s="336"/>
      <c r="G206" s="280"/>
    </row>
    <row r="207" spans="1:7" x14ac:dyDescent="0.35">
      <c r="A207" s="6" t="s">
        <v>324</v>
      </c>
      <c r="B207" s="20">
        <v>174390</v>
      </c>
      <c r="C207" s="20">
        <v>192110</v>
      </c>
      <c r="D207" s="362">
        <v>315600</v>
      </c>
      <c r="E207" s="285">
        <f>[4]การศึกษา!$F$49</f>
        <v>350000</v>
      </c>
      <c r="F207" s="360">
        <v>0</v>
      </c>
      <c r="G207" s="285">
        <f>[3]การศึกษา!$F$49</f>
        <v>500000</v>
      </c>
    </row>
    <row r="208" spans="1:7" x14ac:dyDescent="0.35">
      <c r="A208" s="6" t="s">
        <v>325</v>
      </c>
      <c r="B208" s="20">
        <v>4500</v>
      </c>
      <c r="C208" s="20">
        <v>3400</v>
      </c>
      <c r="D208" s="362" t="s">
        <v>129</v>
      </c>
      <c r="E208" s="285">
        <f>[4]การศึกษา!$F$55</f>
        <v>10000</v>
      </c>
      <c r="F208" s="360">
        <f t="shared" si="5"/>
        <v>0</v>
      </c>
      <c r="G208" s="285">
        <f>[3]การศึกษา!$F$55</f>
        <v>10000</v>
      </c>
    </row>
    <row r="209" spans="1:7" x14ac:dyDescent="0.35">
      <c r="A209" s="6" t="s">
        <v>326</v>
      </c>
      <c r="B209" s="15"/>
      <c r="C209" s="15"/>
      <c r="D209" s="285"/>
      <c r="E209" s="258"/>
      <c r="F209" s="360"/>
      <c r="G209" s="258"/>
    </row>
    <row r="210" spans="1:7" x14ac:dyDescent="0.35">
      <c r="A210" s="6" t="s">
        <v>327</v>
      </c>
      <c r="B210" s="6"/>
      <c r="C210" s="6"/>
      <c r="D210" s="282"/>
      <c r="E210" s="258"/>
      <c r="F210" s="360"/>
      <c r="G210" s="258"/>
    </row>
    <row r="211" spans="1:7" x14ac:dyDescent="0.35">
      <c r="A211" s="98" t="s">
        <v>605</v>
      </c>
      <c r="B211" s="95">
        <v>150728</v>
      </c>
      <c r="C211" s="95">
        <v>113444</v>
      </c>
      <c r="D211" s="369">
        <v>100545</v>
      </c>
      <c r="E211" s="283">
        <f>[4]การศึกษา!$F$62</f>
        <v>130000</v>
      </c>
      <c r="F211" s="377">
        <f t="shared" si="5"/>
        <v>0</v>
      </c>
      <c r="G211" s="283">
        <f>[3]การศึกษา!$F$62</f>
        <v>130000</v>
      </c>
    </row>
    <row r="212" spans="1:7" x14ac:dyDescent="0.35">
      <c r="A212" s="220" t="s">
        <v>508</v>
      </c>
      <c r="B212" s="160">
        <v>16000</v>
      </c>
      <c r="C212" s="160">
        <v>16000</v>
      </c>
      <c r="D212" s="372">
        <v>12000</v>
      </c>
      <c r="E212" s="298" t="s">
        <v>129</v>
      </c>
      <c r="F212" s="378">
        <v>0</v>
      </c>
      <c r="G212" s="298" t="s">
        <v>129</v>
      </c>
    </row>
    <row r="213" spans="1:7" x14ac:dyDescent="0.35">
      <c r="A213" s="13" t="s">
        <v>565</v>
      </c>
      <c r="B213" s="19" t="s">
        <v>129</v>
      </c>
      <c r="C213" s="20">
        <v>862400</v>
      </c>
      <c r="D213" s="362">
        <v>834400</v>
      </c>
      <c r="E213" s="294" t="s">
        <v>129</v>
      </c>
      <c r="F213" s="360">
        <v>0</v>
      </c>
      <c r="G213" s="294" t="s">
        <v>129</v>
      </c>
    </row>
    <row r="214" spans="1:7" x14ac:dyDescent="0.35">
      <c r="A214" s="6" t="s">
        <v>328</v>
      </c>
      <c r="B214" s="20">
        <v>102120</v>
      </c>
      <c r="C214" s="20">
        <v>125125</v>
      </c>
      <c r="D214" s="362">
        <v>25770</v>
      </c>
      <c r="E214" s="285">
        <f>[4]การศึกษา!$F$67</f>
        <v>150000</v>
      </c>
      <c r="F214" s="360">
        <f t="shared" si="5"/>
        <v>0.7</v>
      </c>
      <c r="G214" s="285">
        <f>[3]การศึกษา!$F$67</f>
        <v>500000</v>
      </c>
    </row>
    <row r="215" spans="1:7" x14ac:dyDescent="0.35">
      <c r="A215" s="11" t="s">
        <v>706</v>
      </c>
      <c r="B215" s="153">
        <f>SUM(B207:B214)</f>
        <v>447738</v>
      </c>
      <c r="C215" s="153">
        <f>SUM(C207:C214)</f>
        <v>1312479</v>
      </c>
      <c r="D215" s="385">
        <f>SUM(D207:D214)</f>
        <v>1288315</v>
      </c>
      <c r="E215" s="280">
        <f>SUM(E207:E214)</f>
        <v>640000</v>
      </c>
      <c r="F215" s="336"/>
      <c r="G215" s="280">
        <f>SUM(G207:G214)</f>
        <v>1140000</v>
      </c>
    </row>
    <row r="216" spans="1:7" x14ac:dyDescent="0.35">
      <c r="A216" s="11" t="s">
        <v>329</v>
      </c>
      <c r="B216" s="14"/>
      <c r="C216" s="14"/>
      <c r="D216" s="366"/>
      <c r="E216" s="280"/>
      <c r="F216" s="336"/>
      <c r="G216" s="280"/>
    </row>
    <row r="217" spans="1:7" x14ac:dyDescent="0.35">
      <c r="A217" s="6" t="s">
        <v>330</v>
      </c>
      <c r="B217" s="8">
        <v>72195</v>
      </c>
      <c r="C217" s="8">
        <v>4410</v>
      </c>
      <c r="D217" s="281">
        <v>14280</v>
      </c>
      <c r="E217" s="285">
        <f>[4]การศึกษา!$F$71</f>
        <v>50000</v>
      </c>
      <c r="F217" s="360">
        <v>-0.2</v>
      </c>
      <c r="G217" s="285">
        <f>[3]การศึกษา!$F$71</f>
        <v>40000</v>
      </c>
    </row>
    <row r="218" spans="1:7" x14ac:dyDescent="0.35">
      <c r="A218" s="6" t="s">
        <v>331</v>
      </c>
      <c r="B218" s="8">
        <v>450</v>
      </c>
      <c r="C218" s="20" t="s">
        <v>129</v>
      </c>
      <c r="D218" s="362">
        <v>8145</v>
      </c>
      <c r="E218" s="285">
        <f>[4]การศึกษา!$F$75</f>
        <v>18000</v>
      </c>
      <c r="F218" s="360">
        <v>-0.16669999999999999</v>
      </c>
      <c r="G218" s="285">
        <f>[3]การศึกษา!$F$75</f>
        <v>15000</v>
      </c>
    </row>
    <row r="219" spans="1:7" x14ac:dyDescent="0.35">
      <c r="A219" s="6" t="s">
        <v>332</v>
      </c>
      <c r="B219" s="8">
        <v>40000</v>
      </c>
      <c r="C219" s="8">
        <v>47374</v>
      </c>
      <c r="D219" s="281">
        <v>64913</v>
      </c>
      <c r="E219" s="285">
        <f>[4]การศึกษา!$F$78</f>
        <v>50000</v>
      </c>
      <c r="F219" s="360">
        <f t="shared" si="5"/>
        <v>0</v>
      </c>
      <c r="G219" s="285">
        <f>[3]การศึกษา!$F$78</f>
        <v>50000</v>
      </c>
    </row>
    <row r="220" spans="1:7" x14ac:dyDescent="0.35">
      <c r="A220" s="6" t="s">
        <v>397</v>
      </c>
      <c r="B220" s="53">
        <v>1273496.3999999999</v>
      </c>
      <c r="C220" s="53">
        <v>1272496.56</v>
      </c>
      <c r="D220" s="382">
        <v>1280976.6000000001</v>
      </c>
      <c r="E220" s="294" t="s">
        <v>129</v>
      </c>
      <c r="F220" s="388">
        <v>0</v>
      </c>
      <c r="G220" s="294" t="s">
        <v>129</v>
      </c>
    </row>
    <row r="221" spans="1:7" x14ac:dyDescent="0.35">
      <c r="A221" s="6" t="s">
        <v>398</v>
      </c>
      <c r="B221" s="52">
        <v>868000</v>
      </c>
      <c r="C221" s="52" t="s">
        <v>129</v>
      </c>
      <c r="D221" s="294" t="s">
        <v>129</v>
      </c>
      <c r="E221" s="284" t="s">
        <v>129</v>
      </c>
      <c r="F221" s="360">
        <v>0</v>
      </c>
      <c r="G221" s="284" t="s">
        <v>129</v>
      </c>
    </row>
    <row r="222" spans="1:7" x14ac:dyDescent="0.35">
      <c r="A222" s="6" t="s">
        <v>107</v>
      </c>
      <c r="B222" s="52">
        <v>33460</v>
      </c>
      <c r="C222" s="52">
        <v>46550</v>
      </c>
      <c r="D222" s="294">
        <v>450</v>
      </c>
      <c r="E222" s="285">
        <f>[4]การศึกษา!$F$82</f>
        <v>50000</v>
      </c>
      <c r="F222" s="360">
        <f t="shared" si="5"/>
        <v>0</v>
      </c>
      <c r="G222" s="285">
        <f>[3]การศึกษา!$F$82</f>
        <v>50000</v>
      </c>
    </row>
    <row r="223" spans="1:7" x14ac:dyDescent="0.35">
      <c r="A223" s="6" t="s">
        <v>110</v>
      </c>
      <c r="B223" s="52">
        <v>47895</v>
      </c>
      <c r="C223" s="52">
        <v>18890</v>
      </c>
      <c r="D223" s="294">
        <v>18200</v>
      </c>
      <c r="E223" s="285">
        <f>[4]การศึกษา!$F$85</f>
        <v>25000</v>
      </c>
      <c r="F223" s="360">
        <v>0.2</v>
      </c>
      <c r="G223" s="285">
        <f>[3]การศึกษา!$F$85</f>
        <v>30000</v>
      </c>
    </row>
    <row r="224" spans="1:7" x14ac:dyDescent="0.35">
      <c r="A224" s="6" t="s">
        <v>111</v>
      </c>
      <c r="B224" s="30" t="s">
        <v>129</v>
      </c>
      <c r="C224" s="30" t="s">
        <v>129</v>
      </c>
      <c r="D224" s="284" t="s">
        <v>129</v>
      </c>
      <c r="E224" s="285">
        <f>[4]การศึกษา!$F$88</f>
        <v>5000</v>
      </c>
      <c r="F224" s="360">
        <f t="shared" si="5"/>
        <v>0</v>
      </c>
      <c r="G224" s="285">
        <f>[3]การศึกษา!$F$88</f>
        <v>5000</v>
      </c>
    </row>
    <row r="225" spans="1:7" x14ac:dyDescent="0.35">
      <c r="A225" s="6" t="s">
        <v>399</v>
      </c>
      <c r="B225" s="52">
        <v>110621</v>
      </c>
      <c r="C225" s="52">
        <v>49431</v>
      </c>
      <c r="D225" s="294">
        <v>47734</v>
      </c>
      <c r="E225" s="285">
        <f>[4]การศึกษา!$F$92</f>
        <v>80000</v>
      </c>
      <c r="F225" s="360">
        <f t="shared" si="5"/>
        <v>0</v>
      </c>
      <c r="G225" s="285">
        <f>[3]การศึกษา!$F$92</f>
        <v>80000</v>
      </c>
    </row>
    <row r="226" spans="1:7" x14ac:dyDescent="0.35">
      <c r="A226" s="6" t="s">
        <v>112</v>
      </c>
      <c r="B226" s="8">
        <v>87555</v>
      </c>
      <c r="C226" s="8">
        <v>92170</v>
      </c>
      <c r="D226" s="281">
        <v>65400</v>
      </c>
      <c r="E226" s="285">
        <f>[4]การศึกษา!$F$95</f>
        <v>90000</v>
      </c>
      <c r="F226" s="360">
        <f t="shared" si="5"/>
        <v>0</v>
      </c>
      <c r="G226" s="285">
        <f>[3]การศึกษา!$F$95</f>
        <v>90000</v>
      </c>
    </row>
    <row r="227" spans="1:7" x14ac:dyDescent="0.35">
      <c r="A227" s="11" t="s">
        <v>707</v>
      </c>
      <c r="B227" s="16">
        <f>SUM(B217:B226)</f>
        <v>2533672.4</v>
      </c>
      <c r="C227" s="16">
        <f>SUM(C217:C226)</f>
        <v>1531321.56</v>
      </c>
      <c r="D227" s="367">
        <f>SUM(D217:D226)</f>
        <v>1500098.6</v>
      </c>
      <c r="E227" s="280">
        <f>SUM(E217:E226)</f>
        <v>368000</v>
      </c>
      <c r="F227" s="336"/>
      <c r="G227" s="280">
        <f>SUM(G217:G226)</f>
        <v>360000</v>
      </c>
    </row>
    <row r="228" spans="1:7" x14ac:dyDescent="0.35">
      <c r="A228" s="97"/>
      <c r="B228" s="79"/>
      <c r="C228" s="79"/>
      <c r="D228" s="394"/>
      <c r="E228" s="286"/>
      <c r="F228" s="341"/>
      <c r="G228" s="286"/>
    </row>
    <row r="229" spans="1:7" x14ac:dyDescent="0.35">
      <c r="A229" s="12" t="s">
        <v>114</v>
      </c>
      <c r="B229" s="219"/>
      <c r="C229" s="219"/>
      <c r="D229" s="365"/>
      <c r="E229" s="289"/>
      <c r="F229" s="339"/>
      <c r="G229" s="289"/>
    </row>
    <row r="230" spans="1:7" x14ac:dyDescent="0.35">
      <c r="A230" s="6" t="s">
        <v>115</v>
      </c>
      <c r="B230" s="35">
        <v>16359.2</v>
      </c>
      <c r="C230" s="35">
        <v>15754.94</v>
      </c>
      <c r="D230" s="374">
        <v>19688.11</v>
      </c>
      <c r="E230" s="285">
        <f>[4]การศึกษา!$F$101</f>
        <v>25000</v>
      </c>
      <c r="F230" s="360">
        <v>0.2</v>
      </c>
      <c r="G230" s="285">
        <f>[3]การศึกษา!$F$101</f>
        <v>30000</v>
      </c>
    </row>
    <row r="231" spans="1:7" x14ac:dyDescent="0.35">
      <c r="A231" s="6" t="s">
        <v>116</v>
      </c>
      <c r="B231" s="8">
        <v>6588</v>
      </c>
      <c r="C231" s="8">
        <v>5904</v>
      </c>
      <c r="D231" s="281">
        <v>6891</v>
      </c>
      <c r="E231" s="285">
        <f>[4]การศึกษา!$F$104</f>
        <v>20000</v>
      </c>
      <c r="F231" s="360">
        <v>0.25</v>
      </c>
      <c r="G231" s="285">
        <f>[3]การศึกษา!$F$104</f>
        <v>25000</v>
      </c>
    </row>
    <row r="232" spans="1:7" x14ac:dyDescent="0.35">
      <c r="A232" s="11" t="s">
        <v>708</v>
      </c>
      <c r="B232" s="16">
        <f>SUM(B230:B231)</f>
        <v>22947.200000000001</v>
      </c>
      <c r="C232" s="16">
        <f>SUM(C230:C231)</f>
        <v>21658.940000000002</v>
      </c>
      <c r="D232" s="367">
        <f>SUM(D230:D231)</f>
        <v>26579.11</v>
      </c>
      <c r="E232" s="280">
        <f>SUM(E230:E231)</f>
        <v>45000</v>
      </c>
      <c r="F232" s="336"/>
      <c r="G232" s="280">
        <f>SUM(G230:G231)</f>
        <v>55000</v>
      </c>
    </row>
    <row r="233" spans="1:7" x14ac:dyDescent="0.35">
      <c r="A233" s="11" t="s">
        <v>120</v>
      </c>
      <c r="B233" s="40">
        <v>3045850.6</v>
      </c>
      <c r="C233" s="40">
        <f>C232+C227+C215+C205</f>
        <v>2909139.5</v>
      </c>
      <c r="D233" s="366">
        <f>D232+D227+D215+D205</f>
        <v>2857272.71</v>
      </c>
      <c r="E233" s="280">
        <f>[4]การศึกษา!$F$36</f>
        <v>1115000</v>
      </c>
      <c r="F233" s="336"/>
      <c r="G233" s="280">
        <f>G232+G227+G215+G205</f>
        <v>1617000</v>
      </c>
    </row>
    <row r="234" spans="1:7" x14ac:dyDescent="0.35">
      <c r="A234" s="11" t="s">
        <v>125</v>
      </c>
      <c r="B234" s="11"/>
      <c r="C234" s="11"/>
      <c r="D234" s="347"/>
      <c r="E234" s="253"/>
      <c r="F234" s="337"/>
      <c r="G234" s="253"/>
    </row>
    <row r="235" spans="1:7" x14ac:dyDescent="0.35">
      <c r="A235" s="11" t="s">
        <v>122</v>
      </c>
      <c r="B235" s="14"/>
      <c r="C235" s="14"/>
      <c r="D235" s="280"/>
      <c r="E235" s="19"/>
      <c r="F235" s="359"/>
      <c r="G235" s="19"/>
    </row>
    <row r="236" spans="1:7" x14ac:dyDescent="0.35">
      <c r="A236" s="6" t="s">
        <v>86</v>
      </c>
      <c r="B236" s="52" t="s">
        <v>129</v>
      </c>
      <c r="C236" s="52">
        <v>23100</v>
      </c>
      <c r="D236" s="294" t="s">
        <v>129</v>
      </c>
      <c r="E236" s="19" t="s">
        <v>129</v>
      </c>
      <c r="F236" s="360">
        <v>0</v>
      </c>
      <c r="G236" s="19" t="s">
        <v>129</v>
      </c>
    </row>
    <row r="237" spans="1:7" x14ac:dyDescent="0.35">
      <c r="A237" s="6" t="s">
        <v>400</v>
      </c>
      <c r="B237" s="52">
        <v>19500</v>
      </c>
      <c r="C237" s="19" t="s">
        <v>129</v>
      </c>
      <c r="D237" s="370">
        <v>7980</v>
      </c>
      <c r="E237" s="19" t="s">
        <v>129</v>
      </c>
      <c r="F237" s="360">
        <v>0</v>
      </c>
      <c r="G237" s="19" t="s">
        <v>129</v>
      </c>
    </row>
    <row r="238" spans="1:7" x14ac:dyDescent="0.35">
      <c r="A238" s="6" t="s">
        <v>566</v>
      </c>
      <c r="B238" s="52" t="s">
        <v>129</v>
      </c>
      <c r="C238" s="52">
        <v>18000</v>
      </c>
      <c r="D238" s="294">
        <v>34000</v>
      </c>
      <c r="E238" s="19" t="s">
        <v>129</v>
      </c>
      <c r="F238" s="360">
        <v>0</v>
      </c>
      <c r="G238" s="19" t="s">
        <v>129</v>
      </c>
    </row>
    <row r="239" spans="1:7" x14ac:dyDescent="0.35">
      <c r="A239" s="6" t="s">
        <v>268</v>
      </c>
      <c r="B239" s="52">
        <v>40500</v>
      </c>
      <c r="C239" s="52">
        <v>10000</v>
      </c>
      <c r="D239" s="294" t="s">
        <v>129</v>
      </c>
      <c r="E239" s="19" t="s">
        <v>129</v>
      </c>
      <c r="F239" s="360">
        <v>0</v>
      </c>
      <c r="G239" s="19" t="s">
        <v>129</v>
      </c>
    </row>
    <row r="240" spans="1:7" x14ac:dyDescent="0.35">
      <c r="A240" s="6" t="s">
        <v>402</v>
      </c>
      <c r="B240" s="30" t="s">
        <v>129</v>
      </c>
      <c r="C240" s="30" t="s">
        <v>129</v>
      </c>
      <c r="D240" s="284" t="s">
        <v>129</v>
      </c>
      <c r="E240" s="290" t="s">
        <v>129</v>
      </c>
      <c r="F240" s="360">
        <v>0</v>
      </c>
      <c r="G240" s="290" t="s">
        <v>129</v>
      </c>
    </row>
    <row r="241" spans="1:7" x14ac:dyDescent="0.35">
      <c r="A241" s="6" t="s">
        <v>269</v>
      </c>
      <c r="B241" s="52">
        <v>8500</v>
      </c>
      <c r="C241" s="52">
        <v>22000</v>
      </c>
      <c r="D241" s="294">
        <v>94000</v>
      </c>
      <c r="E241" s="290" t="s">
        <v>129</v>
      </c>
      <c r="F241" s="360">
        <v>0</v>
      </c>
      <c r="G241" s="290" t="s">
        <v>129</v>
      </c>
    </row>
    <row r="242" spans="1:7" x14ac:dyDescent="0.35">
      <c r="A242" s="6" t="s">
        <v>123</v>
      </c>
      <c r="B242" s="30" t="s">
        <v>129</v>
      </c>
      <c r="C242" s="30" t="s">
        <v>129</v>
      </c>
      <c r="D242" s="284" t="s">
        <v>129</v>
      </c>
      <c r="E242" s="290" t="s">
        <v>129</v>
      </c>
      <c r="F242" s="360">
        <v>0</v>
      </c>
      <c r="G242" s="290" t="s">
        <v>129</v>
      </c>
    </row>
    <row r="243" spans="1:7" x14ac:dyDescent="0.35">
      <c r="A243" s="11" t="s">
        <v>709</v>
      </c>
      <c r="B243" s="30">
        <f>SUM(B237:B242)</f>
        <v>68500</v>
      </c>
      <c r="C243" s="30">
        <f>SUM(C235:C242)</f>
        <v>73100</v>
      </c>
      <c r="D243" s="284">
        <f>SUM(D235:D242)</f>
        <v>135980</v>
      </c>
      <c r="E243" s="290" t="s">
        <v>129</v>
      </c>
      <c r="F243" s="337"/>
      <c r="G243" s="290" t="s">
        <v>129</v>
      </c>
    </row>
    <row r="244" spans="1:7" x14ac:dyDescent="0.35">
      <c r="A244" s="11" t="s">
        <v>270</v>
      </c>
      <c r="B244" s="30"/>
      <c r="C244" s="30"/>
      <c r="D244" s="284"/>
      <c r="E244" s="284"/>
      <c r="F244" s="336"/>
      <c r="G244" s="284"/>
    </row>
    <row r="245" spans="1:7" x14ac:dyDescent="0.35">
      <c r="A245" s="49" t="s">
        <v>126</v>
      </c>
      <c r="B245" s="202"/>
      <c r="C245" s="85"/>
      <c r="D245" s="288"/>
      <c r="E245" s="288"/>
      <c r="F245" s="341"/>
      <c r="G245" s="288"/>
    </row>
    <row r="246" spans="1:7" x14ac:dyDescent="0.35">
      <c r="A246" s="4" t="s">
        <v>610</v>
      </c>
      <c r="B246" s="226">
        <v>26400</v>
      </c>
      <c r="C246" s="225" t="s">
        <v>129</v>
      </c>
      <c r="D246" s="295" t="s">
        <v>129</v>
      </c>
      <c r="E246" s="298" t="s">
        <v>129</v>
      </c>
      <c r="F246" s="378">
        <v>0</v>
      </c>
      <c r="G246" s="298" t="s">
        <v>129</v>
      </c>
    </row>
    <row r="247" spans="1:7" x14ac:dyDescent="0.35">
      <c r="A247" s="6" t="s">
        <v>591</v>
      </c>
      <c r="B247" s="52">
        <v>75000</v>
      </c>
      <c r="C247" s="30" t="s">
        <v>129</v>
      </c>
      <c r="D247" s="284" t="s">
        <v>129</v>
      </c>
      <c r="E247" s="294" t="s">
        <v>129</v>
      </c>
      <c r="F247" s="360">
        <v>0</v>
      </c>
      <c r="G247" s="294" t="s">
        <v>129</v>
      </c>
    </row>
    <row r="248" spans="1:7" x14ac:dyDescent="0.35">
      <c r="A248" s="6" t="s">
        <v>592</v>
      </c>
      <c r="B248" s="30" t="s">
        <v>129</v>
      </c>
      <c r="C248" s="30" t="s">
        <v>129</v>
      </c>
      <c r="D248" s="294">
        <v>102100</v>
      </c>
      <c r="E248" s="294" t="s">
        <v>129</v>
      </c>
      <c r="F248" s="360">
        <v>0</v>
      </c>
      <c r="G248" s="294" t="s">
        <v>129</v>
      </c>
    </row>
    <row r="249" spans="1:7" x14ac:dyDescent="0.35">
      <c r="A249" s="6" t="s">
        <v>593</v>
      </c>
      <c r="B249" s="52"/>
      <c r="C249" s="30"/>
      <c r="D249" s="284"/>
      <c r="E249" s="284"/>
      <c r="F249" s="337"/>
      <c r="G249" s="284"/>
    </row>
    <row r="250" spans="1:7" x14ac:dyDescent="0.35">
      <c r="A250" s="11" t="s">
        <v>721</v>
      </c>
      <c r="B250" s="30">
        <f>SUM(B246:B249)</f>
        <v>101400</v>
      </c>
      <c r="C250" s="30" t="s">
        <v>129</v>
      </c>
      <c r="D250" s="284">
        <f>D248</f>
        <v>102100</v>
      </c>
      <c r="E250" s="294" t="s">
        <v>129</v>
      </c>
      <c r="F250" s="337"/>
      <c r="G250" s="294" t="s">
        <v>129</v>
      </c>
    </row>
    <row r="251" spans="1:7" x14ac:dyDescent="0.35">
      <c r="A251" s="11" t="s">
        <v>128</v>
      </c>
      <c r="B251" s="14">
        <v>169900</v>
      </c>
      <c r="C251" s="30">
        <f>C243</f>
        <v>73100</v>
      </c>
      <c r="D251" s="280">
        <f>D250</f>
        <v>102100</v>
      </c>
      <c r="E251" s="294" t="s">
        <v>129</v>
      </c>
      <c r="F251" s="336"/>
      <c r="G251" s="294" t="s">
        <v>129</v>
      </c>
    </row>
    <row r="252" spans="1:7" x14ac:dyDescent="0.35">
      <c r="A252" s="11" t="s">
        <v>271</v>
      </c>
      <c r="B252" s="11"/>
      <c r="C252" s="11"/>
      <c r="D252" s="347"/>
      <c r="E252" s="253"/>
      <c r="F252" s="337"/>
      <c r="G252" s="253"/>
    </row>
    <row r="253" spans="1:7" x14ac:dyDescent="0.35">
      <c r="A253" s="6" t="s">
        <v>379</v>
      </c>
      <c r="B253" s="19"/>
      <c r="C253" s="19"/>
      <c r="D253" s="342"/>
      <c r="E253" s="258"/>
      <c r="F253" s="337"/>
      <c r="G253" s="258"/>
    </row>
    <row r="254" spans="1:7" x14ac:dyDescent="0.35">
      <c r="A254" s="13" t="s">
        <v>408</v>
      </c>
      <c r="B254" s="20">
        <v>2272000</v>
      </c>
      <c r="C254" s="20">
        <v>2232000</v>
      </c>
      <c r="D254" s="362">
        <v>1664000</v>
      </c>
      <c r="E254" s="294" t="s">
        <v>129</v>
      </c>
      <c r="F254" s="360">
        <v>0</v>
      </c>
      <c r="G254" s="294" t="s">
        <v>129</v>
      </c>
    </row>
    <row r="255" spans="1:7" x14ac:dyDescent="0.35">
      <c r="A255" s="11" t="s">
        <v>380</v>
      </c>
      <c r="B255" s="30">
        <v>2272000</v>
      </c>
      <c r="C255" s="30">
        <f>C254</f>
        <v>2232000</v>
      </c>
      <c r="D255" s="284">
        <f>D254</f>
        <v>1664000</v>
      </c>
      <c r="E255" s="284" t="s">
        <v>129</v>
      </c>
      <c r="F255" s="336"/>
      <c r="G255" s="284" t="s">
        <v>129</v>
      </c>
    </row>
    <row r="256" spans="1:7" x14ac:dyDescent="0.35">
      <c r="A256" s="11" t="s">
        <v>381</v>
      </c>
      <c r="B256" s="40">
        <v>6211558.5999999996</v>
      </c>
      <c r="C256" s="40">
        <f>C255+C251+C233+C199</f>
        <v>6361481.5</v>
      </c>
      <c r="D256" s="366">
        <f>D255+D251+D233+D199</f>
        <v>5848272.71</v>
      </c>
      <c r="E256" s="280">
        <f>[4]การศึกษา!$F$6</f>
        <v>2953760</v>
      </c>
      <c r="F256" s="336"/>
      <c r="G256" s="280">
        <f>G233+G199</f>
        <v>3345540</v>
      </c>
    </row>
    <row r="257" spans="1:7" x14ac:dyDescent="0.35">
      <c r="A257" s="11" t="s">
        <v>387</v>
      </c>
      <c r="B257" s="11"/>
      <c r="C257" s="11"/>
      <c r="D257" s="347"/>
      <c r="E257" s="253"/>
      <c r="F257" s="337"/>
      <c r="G257" s="253"/>
    </row>
    <row r="258" spans="1:7" x14ac:dyDescent="0.35">
      <c r="A258" s="11" t="s">
        <v>350</v>
      </c>
      <c r="B258" s="6"/>
      <c r="C258" s="6"/>
      <c r="D258" s="255"/>
      <c r="E258" s="253"/>
      <c r="F258" s="337"/>
      <c r="G258" s="253"/>
    </row>
    <row r="259" spans="1:7" x14ac:dyDescent="0.35">
      <c r="A259" s="11" t="s">
        <v>93</v>
      </c>
      <c r="B259" s="30"/>
      <c r="C259" s="30"/>
      <c r="D259" s="284"/>
      <c r="E259" s="280"/>
      <c r="F259" s="336"/>
      <c r="G259" s="280"/>
    </row>
    <row r="260" spans="1:7" x14ac:dyDescent="0.35">
      <c r="A260" s="6" t="s">
        <v>94</v>
      </c>
      <c r="B260" s="30" t="s">
        <v>129</v>
      </c>
      <c r="C260" s="30" t="s">
        <v>129</v>
      </c>
      <c r="D260" s="284" t="s">
        <v>129</v>
      </c>
      <c r="E260" s="285">
        <f>[4]การศึกษา!$F$111</f>
        <v>1626240</v>
      </c>
      <c r="F260" s="360">
        <v>-5.0599999999999999E-2</v>
      </c>
      <c r="G260" s="285">
        <f>[3]การศึกษา!$F$111</f>
        <v>1543920</v>
      </c>
    </row>
    <row r="261" spans="1:7" x14ac:dyDescent="0.35">
      <c r="A261" s="13" t="s">
        <v>98</v>
      </c>
      <c r="B261" s="30" t="s">
        <v>129</v>
      </c>
      <c r="C261" s="30" t="s">
        <v>129</v>
      </c>
      <c r="D261" s="284" t="s">
        <v>129</v>
      </c>
      <c r="E261" s="285">
        <f>[4]การศึกษา!$F$116</f>
        <v>413280</v>
      </c>
      <c r="F261" s="360">
        <v>5.8700000000000002E-2</v>
      </c>
      <c r="G261" s="285">
        <f>[3]การศึกษา!$F$116</f>
        <v>437520</v>
      </c>
    </row>
    <row r="262" spans="1:7" x14ac:dyDescent="0.35">
      <c r="A262" s="98" t="s">
        <v>313</v>
      </c>
      <c r="B262" s="85" t="s">
        <v>129</v>
      </c>
      <c r="C262" s="85" t="s">
        <v>129</v>
      </c>
      <c r="D262" s="288" t="s">
        <v>129</v>
      </c>
      <c r="E262" s="283">
        <f>[4]การศึกษา!$F$121</f>
        <v>61620</v>
      </c>
      <c r="F262" s="377">
        <v>0.16850000000000001</v>
      </c>
      <c r="G262" s="283">
        <f>[3]การศึกษา!$F$121</f>
        <v>72000</v>
      </c>
    </row>
    <row r="263" spans="1:7" x14ac:dyDescent="0.35">
      <c r="A263" s="12" t="s">
        <v>715</v>
      </c>
      <c r="B263" s="225" t="s">
        <v>129</v>
      </c>
      <c r="C263" s="225" t="s">
        <v>129</v>
      </c>
      <c r="D263" s="295" t="s">
        <v>129</v>
      </c>
      <c r="E263" s="289">
        <f>SUM(E260:E262)</f>
        <v>2101140</v>
      </c>
      <c r="F263" s="389"/>
      <c r="G263" s="289">
        <f>SUM(G260:G262)</f>
        <v>2053440</v>
      </c>
    </row>
    <row r="264" spans="1:7" x14ac:dyDescent="0.35">
      <c r="A264" s="11" t="s">
        <v>315</v>
      </c>
      <c r="B264" s="30" t="s">
        <v>129</v>
      </c>
      <c r="C264" s="30" t="s">
        <v>129</v>
      </c>
      <c r="D264" s="284" t="s">
        <v>129</v>
      </c>
      <c r="E264" s="280">
        <f>[4]การศึกษา!$F$109</f>
        <v>2101140</v>
      </c>
      <c r="F264" s="337"/>
      <c r="G264" s="280">
        <f>G263</f>
        <v>2053440</v>
      </c>
    </row>
    <row r="265" spans="1:7" x14ac:dyDescent="0.35">
      <c r="A265" s="11" t="s">
        <v>316</v>
      </c>
      <c r="B265" s="11"/>
      <c r="C265" s="11"/>
      <c r="D265" s="347"/>
      <c r="E265" s="253"/>
      <c r="F265" s="337"/>
      <c r="G265" s="253"/>
    </row>
    <row r="266" spans="1:7" x14ac:dyDescent="0.35">
      <c r="A266" s="11" t="s">
        <v>323</v>
      </c>
      <c r="B266" s="16"/>
      <c r="C266" s="16"/>
      <c r="D266" s="367"/>
      <c r="E266" s="280"/>
      <c r="F266" s="336"/>
      <c r="G266" s="280"/>
    </row>
    <row r="267" spans="1:7" x14ac:dyDescent="0.35">
      <c r="A267" s="6" t="s">
        <v>326</v>
      </c>
      <c r="B267" s="19"/>
      <c r="C267" s="19"/>
      <c r="D267" s="342"/>
      <c r="E267" s="258"/>
      <c r="F267" s="337"/>
      <c r="G267" s="258"/>
    </row>
    <row r="268" spans="1:7" x14ac:dyDescent="0.35">
      <c r="A268" s="6" t="s">
        <v>327</v>
      </c>
      <c r="B268" s="8"/>
      <c r="C268" s="8"/>
      <c r="D268" s="250"/>
      <c r="E268" s="253"/>
      <c r="F268" s="337"/>
      <c r="G268" s="253"/>
    </row>
    <row r="269" spans="1:7" x14ac:dyDescent="0.35">
      <c r="A269" s="6" t="s">
        <v>633</v>
      </c>
      <c r="B269" s="30" t="s">
        <v>129</v>
      </c>
      <c r="C269" s="30" t="s">
        <v>129</v>
      </c>
      <c r="D269" s="284" t="s">
        <v>129</v>
      </c>
      <c r="E269" s="285">
        <f>[4]การศึกษา!$F$133</f>
        <v>1153400</v>
      </c>
      <c r="F269" s="360">
        <v>-1.9400000000000001E-2</v>
      </c>
      <c r="G269" s="285">
        <f>[3]การศึกษา!$F$133</f>
        <v>943800</v>
      </c>
    </row>
    <row r="270" spans="1:7" x14ac:dyDescent="0.35">
      <c r="A270" s="13" t="s">
        <v>409</v>
      </c>
      <c r="B270" s="8">
        <v>26000</v>
      </c>
      <c r="C270" s="8">
        <v>34562</v>
      </c>
      <c r="D270" s="284" t="s">
        <v>129</v>
      </c>
      <c r="E270" s="290" t="s">
        <v>129</v>
      </c>
      <c r="F270" s="360">
        <v>0</v>
      </c>
      <c r="G270" s="290" t="s">
        <v>129</v>
      </c>
    </row>
    <row r="271" spans="1:7" x14ac:dyDescent="0.35">
      <c r="A271" s="13" t="s">
        <v>410</v>
      </c>
      <c r="B271" s="20">
        <v>95910</v>
      </c>
      <c r="C271" s="20">
        <v>119229</v>
      </c>
      <c r="D271" s="362">
        <v>7800</v>
      </c>
      <c r="E271" s="294" t="s">
        <v>129</v>
      </c>
      <c r="F271" s="360">
        <v>0</v>
      </c>
      <c r="G271" s="294" t="s">
        <v>129</v>
      </c>
    </row>
    <row r="272" spans="1:7" x14ac:dyDescent="0.35">
      <c r="A272" s="11" t="s">
        <v>706</v>
      </c>
      <c r="B272" s="153">
        <f>SUM(B269:B271)</f>
        <v>121910</v>
      </c>
      <c r="C272" s="153">
        <f>SUM(C269:C271)</f>
        <v>153791</v>
      </c>
      <c r="D272" s="385">
        <f>SUM(D269:D271)</f>
        <v>7800</v>
      </c>
      <c r="E272" s="284">
        <f>E269</f>
        <v>1153400</v>
      </c>
      <c r="F272" s="357"/>
      <c r="G272" s="284">
        <f>G269</f>
        <v>943800</v>
      </c>
    </row>
    <row r="273" spans="1:7" ht="21" customHeight="1" x14ac:dyDescent="0.35">
      <c r="A273" s="11" t="s">
        <v>329</v>
      </c>
      <c r="B273" s="19"/>
      <c r="C273" s="19"/>
      <c r="D273" s="290"/>
      <c r="E273" s="292"/>
      <c r="F273" s="336"/>
      <c r="G273" s="292"/>
    </row>
    <row r="274" spans="1:7" ht="21" customHeight="1" x14ac:dyDescent="0.35">
      <c r="A274" s="6" t="s">
        <v>634</v>
      </c>
      <c r="B274" s="19" t="s">
        <v>129</v>
      </c>
      <c r="C274" s="19" t="s">
        <v>129</v>
      </c>
      <c r="D274" s="290" t="s">
        <v>129</v>
      </c>
      <c r="E274" s="291">
        <f>[4]การศึกษา!$F$145</f>
        <v>1401041</v>
      </c>
      <c r="F274" s="360">
        <v>-1.9400000000000001E-2</v>
      </c>
      <c r="G274" s="291">
        <f>[3]การศึกษา!$F$145</f>
        <v>1373915.4</v>
      </c>
    </row>
    <row r="275" spans="1:7" ht="21" customHeight="1" x14ac:dyDescent="0.35">
      <c r="A275" s="11" t="s">
        <v>707</v>
      </c>
      <c r="B275" s="37" t="s">
        <v>129</v>
      </c>
      <c r="C275" s="37" t="s">
        <v>129</v>
      </c>
      <c r="D275" s="387" t="s">
        <v>129</v>
      </c>
      <c r="E275" s="292">
        <f>E274</f>
        <v>1401041</v>
      </c>
      <c r="F275" s="336"/>
      <c r="G275" s="292">
        <f>G274</f>
        <v>1373915.4</v>
      </c>
    </row>
    <row r="276" spans="1:7" x14ac:dyDescent="0.35">
      <c r="A276" s="11" t="s">
        <v>120</v>
      </c>
      <c r="B276" s="40">
        <v>121910</v>
      </c>
      <c r="C276" s="14">
        <f>C272</f>
        <v>153791</v>
      </c>
      <c r="D276" s="280">
        <f>D272</f>
        <v>7800</v>
      </c>
      <c r="E276" s="280">
        <f>[4]การศึกษา!$F$128</f>
        <v>2554441</v>
      </c>
      <c r="F276" s="343"/>
      <c r="G276" s="280">
        <f>G275+G272</f>
        <v>2317715.4</v>
      </c>
    </row>
    <row r="277" spans="1:7" x14ac:dyDescent="0.35">
      <c r="A277" s="11" t="s">
        <v>125</v>
      </c>
      <c r="B277" s="11"/>
      <c r="C277" s="11"/>
      <c r="D277" s="347"/>
      <c r="E277" s="253"/>
      <c r="F277" s="337"/>
      <c r="G277" s="253"/>
    </row>
    <row r="278" spans="1:7" x14ac:dyDescent="0.35">
      <c r="A278" s="11" t="s">
        <v>122</v>
      </c>
      <c r="B278" s="19"/>
      <c r="C278" s="19"/>
      <c r="D278" s="290"/>
      <c r="E278" s="168"/>
      <c r="F278" s="336"/>
      <c r="G278" s="168"/>
    </row>
    <row r="279" spans="1:7" x14ac:dyDescent="0.35">
      <c r="A279" s="49" t="s">
        <v>86</v>
      </c>
      <c r="B279" s="85"/>
      <c r="C279" s="94"/>
      <c r="D279" s="299"/>
      <c r="E279" s="395"/>
      <c r="F279" s="377"/>
      <c r="G279" s="395"/>
    </row>
    <row r="280" spans="1:7" x14ac:dyDescent="0.35">
      <c r="A280" s="4" t="s">
        <v>722</v>
      </c>
      <c r="B280" s="225" t="s">
        <v>129</v>
      </c>
      <c r="C280" s="164" t="s">
        <v>129</v>
      </c>
      <c r="D280" s="301" t="s">
        <v>129</v>
      </c>
      <c r="E280" s="396">
        <v>22000</v>
      </c>
      <c r="F280" s="378">
        <v>-1</v>
      </c>
      <c r="G280" s="301" t="s">
        <v>129</v>
      </c>
    </row>
    <row r="281" spans="1:7" x14ac:dyDescent="0.35">
      <c r="A281" s="6" t="s">
        <v>701</v>
      </c>
      <c r="B281" s="30" t="s">
        <v>129</v>
      </c>
      <c r="C281" s="19" t="s">
        <v>129</v>
      </c>
      <c r="D281" s="290" t="s">
        <v>129</v>
      </c>
      <c r="E281" s="290" t="s">
        <v>129</v>
      </c>
      <c r="F281" s="360">
        <v>1</v>
      </c>
      <c r="G281" s="162">
        <f>[3]การศึกษา!$F$175</f>
        <v>5600</v>
      </c>
    </row>
    <row r="282" spans="1:7" x14ac:dyDescent="0.35">
      <c r="A282" s="6" t="s">
        <v>702</v>
      </c>
      <c r="B282" s="30" t="s">
        <v>129</v>
      </c>
      <c r="C282" s="19" t="s">
        <v>129</v>
      </c>
      <c r="D282" s="290" t="s">
        <v>129</v>
      </c>
      <c r="E282" s="370">
        <v>25500</v>
      </c>
      <c r="F282" s="360">
        <v>0.64</v>
      </c>
      <c r="G282" s="162">
        <f>[3]การศึกษา!$F$181</f>
        <v>12000</v>
      </c>
    </row>
    <row r="283" spans="1:7" x14ac:dyDescent="0.35">
      <c r="A283" s="6" t="s">
        <v>723</v>
      </c>
      <c r="B283" s="30"/>
      <c r="C283" s="19"/>
      <c r="D283" s="290"/>
      <c r="E283" s="370">
        <v>4000</v>
      </c>
      <c r="F283" s="360">
        <v>-1</v>
      </c>
      <c r="G283" s="290" t="s">
        <v>129</v>
      </c>
    </row>
    <row r="284" spans="1:7" x14ac:dyDescent="0.35">
      <c r="A284" s="6" t="s">
        <v>400</v>
      </c>
      <c r="B284" s="19"/>
      <c r="C284" s="19"/>
      <c r="D284" s="290"/>
      <c r="E284" s="162"/>
      <c r="F284" s="360"/>
      <c r="G284" s="342"/>
    </row>
    <row r="285" spans="1:7" x14ac:dyDescent="0.35">
      <c r="A285" s="6" t="s">
        <v>724</v>
      </c>
      <c r="B285" s="19"/>
      <c r="C285" s="19"/>
      <c r="D285" s="290"/>
      <c r="E285" s="162">
        <v>6500</v>
      </c>
      <c r="F285" s="360">
        <v>-1</v>
      </c>
      <c r="G285" s="290" t="s">
        <v>129</v>
      </c>
    </row>
    <row r="286" spans="1:7" x14ac:dyDescent="0.35">
      <c r="A286" s="6" t="s">
        <v>268</v>
      </c>
      <c r="B286" s="30"/>
      <c r="C286" s="30"/>
      <c r="D286" s="284"/>
      <c r="E286" s="162"/>
      <c r="F286" s="360"/>
      <c r="G286" s="257"/>
    </row>
    <row r="287" spans="1:7" x14ac:dyDescent="0.35">
      <c r="A287" s="6" t="s">
        <v>703</v>
      </c>
      <c r="B287" s="30" t="s">
        <v>129</v>
      </c>
      <c r="C287" s="30" t="s">
        <v>129</v>
      </c>
      <c r="D287" s="284" t="s">
        <v>129</v>
      </c>
      <c r="E287" s="162">
        <f>[4]การศึกษา!$F$201</f>
        <v>6500</v>
      </c>
      <c r="F287" s="360">
        <v>1</v>
      </c>
      <c r="G287" s="294">
        <f>[3]การศึกษา!$F$188</f>
        <v>15000</v>
      </c>
    </row>
    <row r="288" spans="1:7" x14ac:dyDescent="0.35">
      <c r="A288" s="11" t="s">
        <v>709</v>
      </c>
      <c r="B288" s="30" t="s">
        <v>129</v>
      </c>
      <c r="C288" s="30" t="s">
        <v>129</v>
      </c>
      <c r="D288" s="284" t="s">
        <v>129</v>
      </c>
      <c r="E288" s="284">
        <f>SUM(E280:E287)</f>
        <v>64500</v>
      </c>
      <c r="F288" s="337"/>
      <c r="G288" s="284">
        <f>SUM(G281:G287)</f>
        <v>32600</v>
      </c>
    </row>
    <row r="289" spans="1:7" x14ac:dyDescent="0.35">
      <c r="A289" s="11" t="s">
        <v>270</v>
      </c>
      <c r="B289" s="30"/>
      <c r="C289" s="30"/>
      <c r="D289" s="284"/>
      <c r="E289" s="284"/>
      <c r="F289" s="336"/>
      <c r="G289" s="284"/>
    </row>
    <row r="290" spans="1:7" x14ac:dyDescent="0.35">
      <c r="A290" s="6" t="s">
        <v>126</v>
      </c>
      <c r="B290" s="30" t="s">
        <v>129</v>
      </c>
      <c r="C290" s="30" t="s">
        <v>129</v>
      </c>
      <c r="D290" s="284" t="s">
        <v>129</v>
      </c>
      <c r="E290" s="284"/>
      <c r="F290" s="336"/>
      <c r="G290" s="284"/>
    </row>
    <row r="291" spans="1:7" x14ac:dyDescent="0.35">
      <c r="A291" s="6" t="s">
        <v>635</v>
      </c>
      <c r="B291" s="30" t="s">
        <v>129</v>
      </c>
      <c r="C291" s="30" t="s">
        <v>129</v>
      </c>
      <c r="D291" s="284" t="s">
        <v>129</v>
      </c>
      <c r="E291" s="294">
        <f>[4]การศึกษา!$F$209</f>
        <v>15200</v>
      </c>
      <c r="F291" s="360">
        <v>-1</v>
      </c>
      <c r="G291" s="290" t="s">
        <v>129</v>
      </c>
    </row>
    <row r="292" spans="1:7" x14ac:dyDescent="0.35">
      <c r="A292" s="6" t="s">
        <v>683</v>
      </c>
      <c r="B292" s="30" t="s">
        <v>129</v>
      </c>
      <c r="C292" s="30" t="s">
        <v>129</v>
      </c>
      <c r="D292" s="284" t="s">
        <v>129</v>
      </c>
      <c r="E292" s="284" t="s">
        <v>129</v>
      </c>
      <c r="F292" s="360">
        <v>1</v>
      </c>
      <c r="G292" s="294">
        <f>[3]การศึกษา!$F$198</f>
        <v>17300</v>
      </c>
    </row>
    <row r="293" spans="1:7" x14ac:dyDescent="0.35">
      <c r="A293" s="11" t="s">
        <v>721</v>
      </c>
      <c r="B293" s="30"/>
      <c r="C293" s="30"/>
      <c r="D293" s="284"/>
      <c r="E293" s="284">
        <f>E291</f>
        <v>15200</v>
      </c>
      <c r="F293" s="337"/>
      <c r="G293" s="294">
        <f>G292</f>
        <v>17300</v>
      </c>
    </row>
    <row r="294" spans="1:7" x14ac:dyDescent="0.35">
      <c r="A294" s="11" t="s">
        <v>128</v>
      </c>
      <c r="B294" s="30" t="s">
        <v>129</v>
      </c>
      <c r="C294" s="30" t="s">
        <v>129</v>
      </c>
      <c r="D294" s="284" t="s">
        <v>129</v>
      </c>
      <c r="E294" s="284">
        <f>[4]การศึกษา!$F$172</f>
        <v>79700</v>
      </c>
      <c r="F294" s="336"/>
      <c r="G294" s="284">
        <f>G293+G288</f>
        <v>49900</v>
      </c>
    </row>
    <row r="295" spans="1:7" x14ac:dyDescent="0.35">
      <c r="A295" s="11" t="s">
        <v>271</v>
      </c>
      <c r="B295" s="30"/>
      <c r="C295" s="30"/>
      <c r="D295" s="257"/>
      <c r="E295" s="257"/>
      <c r="F295" s="337"/>
      <c r="G295" s="257"/>
    </row>
    <row r="296" spans="1:7" x14ac:dyDescent="0.35">
      <c r="A296" s="49" t="s">
        <v>379</v>
      </c>
      <c r="B296" s="85"/>
      <c r="C296" s="85"/>
      <c r="D296" s="260"/>
      <c r="E296" s="256"/>
      <c r="F296" s="338"/>
      <c r="G296" s="256"/>
    </row>
    <row r="297" spans="1:7" x14ac:dyDescent="0.35">
      <c r="A297" s="220" t="s">
        <v>636</v>
      </c>
      <c r="B297" s="225" t="s">
        <v>129</v>
      </c>
      <c r="C297" s="225" t="s">
        <v>129</v>
      </c>
      <c r="D297" s="295" t="s">
        <v>129</v>
      </c>
      <c r="E297" s="296">
        <f>[4]การศึกษา!$F$214</f>
        <v>384000</v>
      </c>
      <c r="F297" s="378">
        <v>-2.3199999999999998E-2</v>
      </c>
      <c r="G297" s="296">
        <f>[3]การศึกษา!$F$203</f>
        <v>348000</v>
      </c>
    </row>
    <row r="298" spans="1:7" x14ac:dyDescent="0.35">
      <c r="A298" s="13" t="s">
        <v>637</v>
      </c>
      <c r="B298" s="30" t="s">
        <v>129</v>
      </c>
      <c r="C298" s="30" t="s">
        <v>129</v>
      </c>
      <c r="D298" s="284" t="s">
        <v>129</v>
      </c>
      <c r="E298" s="285">
        <f>[4]การศึกษา!$F$217</f>
        <v>312000</v>
      </c>
      <c r="F298" s="360">
        <v>1.6999999999999999E-3</v>
      </c>
      <c r="G298" s="285">
        <f>[3]การศึกษา!$F$206</f>
        <v>332000</v>
      </c>
    </row>
    <row r="299" spans="1:7" x14ac:dyDescent="0.35">
      <c r="A299" s="13" t="s">
        <v>638</v>
      </c>
      <c r="B299" s="30" t="s">
        <v>129</v>
      </c>
      <c r="C299" s="30" t="s">
        <v>129</v>
      </c>
      <c r="D299" s="284" t="s">
        <v>129</v>
      </c>
      <c r="E299" s="285">
        <f>[4]การศึกษา!$F$220</f>
        <v>452000</v>
      </c>
      <c r="F299" s="360">
        <v>-1.1999999999999999E-3</v>
      </c>
      <c r="G299" s="285">
        <f>[3]การศึกษา!$F$209</f>
        <v>440000</v>
      </c>
    </row>
    <row r="300" spans="1:7" x14ac:dyDescent="0.35">
      <c r="A300" s="13" t="s">
        <v>639</v>
      </c>
      <c r="B300" s="30" t="s">
        <v>129</v>
      </c>
      <c r="C300" s="30" t="s">
        <v>129</v>
      </c>
      <c r="D300" s="284" t="s">
        <v>129</v>
      </c>
      <c r="E300" s="285">
        <f>[4]การศึกษา!$F$223</f>
        <v>108000</v>
      </c>
      <c r="F300" s="360">
        <v>2.4E-2</v>
      </c>
      <c r="G300" s="285">
        <f>[3]การศึกษา!$F$212</f>
        <v>124000</v>
      </c>
    </row>
    <row r="301" spans="1:7" x14ac:dyDescent="0.35">
      <c r="A301" s="13" t="s">
        <v>640</v>
      </c>
      <c r="B301" s="30" t="s">
        <v>129</v>
      </c>
      <c r="C301" s="30" t="s">
        <v>129</v>
      </c>
      <c r="D301" s="284" t="s">
        <v>129</v>
      </c>
      <c r="E301" s="285">
        <f>[4]การศึกษา!$F$226</f>
        <v>988000</v>
      </c>
      <c r="F301" s="360">
        <v>2.4E-2</v>
      </c>
      <c r="G301" s="285">
        <f>[3]การศึกษา!$F$215</f>
        <v>1052000</v>
      </c>
    </row>
    <row r="302" spans="1:7" x14ac:dyDescent="0.35">
      <c r="A302" s="13" t="s">
        <v>567</v>
      </c>
      <c r="B302" s="52">
        <v>20000</v>
      </c>
      <c r="C302" s="52">
        <v>20000</v>
      </c>
      <c r="D302" s="294">
        <v>20000</v>
      </c>
      <c r="E302" s="294" t="s">
        <v>129</v>
      </c>
      <c r="F302" s="360">
        <v>0</v>
      </c>
      <c r="G302" s="294" t="s">
        <v>129</v>
      </c>
    </row>
    <row r="303" spans="1:7" x14ac:dyDescent="0.35">
      <c r="A303" s="6" t="s">
        <v>382</v>
      </c>
      <c r="B303" s="30"/>
      <c r="C303" s="30"/>
      <c r="D303" s="257"/>
      <c r="E303" s="294"/>
      <c r="F303" s="337"/>
      <c r="G303" s="294"/>
    </row>
    <row r="304" spans="1:7" x14ac:dyDescent="0.35">
      <c r="A304" s="13" t="s">
        <v>411</v>
      </c>
      <c r="B304" s="52">
        <v>10000</v>
      </c>
      <c r="C304" s="52" t="s">
        <v>129</v>
      </c>
      <c r="D304" s="294">
        <v>37000</v>
      </c>
      <c r="E304" s="294" t="s">
        <v>129</v>
      </c>
      <c r="F304" s="360">
        <v>0</v>
      </c>
      <c r="G304" s="294" t="s">
        <v>129</v>
      </c>
    </row>
    <row r="305" spans="1:7" x14ac:dyDescent="0.35">
      <c r="A305" s="11" t="s">
        <v>725</v>
      </c>
      <c r="B305" s="30">
        <f>B304+B302</f>
        <v>30000</v>
      </c>
      <c r="C305" s="30">
        <f>C302</f>
        <v>20000</v>
      </c>
      <c r="D305" s="284">
        <f>D302+D304</f>
        <v>57000</v>
      </c>
      <c r="E305" s="284">
        <f>SUM(E297:E304)</f>
        <v>2244000</v>
      </c>
      <c r="F305" s="336"/>
      <c r="G305" s="284">
        <f>SUM(G297:G304)</f>
        <v>2296000</v>
      </c>
    </row>
    <row r="306" spans="1:7" ht="21" customHeight="1" x14ac:dyDescent="0.35">
      <c r="A306" s="11" t="s">
        <v>380</v>
      </c>
      <c r="B306" s="30">
        <v>30000</v>
      </c>
      <c r="C306" s="30">
        <f>C302</f>
        <v>20000</v>
      </c>
      <c r="D306" s="284">
        <f>D304+D302</f>
        <v>57000</v>
      </c>
      <c r="E306" s="284">
        <f>[4]การศึกษา!$F$212</f>
        <v>2244000</v>
      </c>
      <c r="F306" s="336"/>
      <c r="G306" s="284">
        <f>G301+G300+G299+G298+G297</f>
        <v>2296000</v>
      </c>
    </row>
    <row r="307" spans="1:7" x14ac:dyDescent="0.35">
      <c r="A307" s="11" t="s">
        <v>383</v>
      </c>
      <c r="B307" s="14">
        <v>151910</v>
      </c>
      <c r="C307" s="14">
        <f>C306+C276</f>
        <v>173791</v>
      </c>
      <c r="D307" s="280">
        <f>D306+D276</f>
        <v>64800</v>
      </c>
      <c r="E307" s="280">
        <f>[4]การศึกษา!$F$108</f>
        <v>6979281</v>
      </c>
      <c r="F307" s="336"/>
      <c r="G307" s="280">
        <f>G306+G294++G276+G264</f>
        <v>6717055.4000000004</v>
      </c>
    </row>
    <row r="308" spans="1:7" x14ac:dyDescent="0.35">
      <c r="A308" s="11" t="s">
        <v>389</v>
      </c>
      <c r="B308" s="11"/>
      <c r="C308" s="11"/>
      <c r="D308" s="347"/>
      <c r="E308" s="253"/>
      <c r="F308" s="337"/>
      <c r="G308" s="253"/>
    </row>
    <row r="309" spans="1:7" x14ac:dyDescent="0.35">
      <c r="A309" s="11" t="s">
        <v>271</v>
      </c>
      <c r="B309" s="16"/>
      <c r="C309" s="30"/>
      <c r="D309" s="284"/>
      <c r="E309" s="284"/>
      <c r="F309" s="257"/>
      <c r="G309" s="257"/>
    </row>
    <row r="310" spans="1:7" x14ac:dyDescent="0.35">
      <c r="A310" s="6" t="s">
        <v>379</v>
      </c>
      <c r="B310" s="30"/>
      <c r="C310" s="14"/>
      <c r="D310" s="280"/>
      <c r="E310" s="280"/>
      <c r="F310" s="337"/>
      <c r="G310" s="253"/>
    </row>
    <row r="311" spans="1:7" x14ac:dyDescent="0.35">
      <c r="A311" s="11" t="s">
        <v>380</v>
      </c>
      <c r="B311" s="153">
        <v>45000</v>
      </c>
      <c r="C311" s="19" t="s">
        <v>129</v>
      </c>
      <c r="D311" s="290" t="s">
        <v>129</v>
      </c>
      <c r="E311" s="290" t="s">
        <v>129</v>
      </c>
      <c r="F311" s="359">
        <v>0</v>
      </c>
      <c r="G311" s="290" t="s">
        <v>129</v>
      </c>
    </row>
    <row r="312" spans="1:7" x14ac:dyDescent="0.35">
      <c r="A312" s="11" t="s">
        <v>384</v>
      </c>
      <c r="B312" s="153">
        <v>45000</v>
      </c>
      <c r="C312" s="19" t="s">
        <v>129</v>
      </c>
      <c r="D312" s="290" t="s">
        <v>129</v>
      </c>
      <c r="E312" s="290" t="s">
        <v>129</v>
      </c>
      <c r="F312" s="359"/>
      <c r="G312" s="290" t="s">
        <v>129</v>
      </c>
    </row>
    <row r="313" spans="1:7" x14ac:dyDescent="0.35">
      <c r="A313" s="97" t="s">
        <v>385</v>
      </c>
      <c r="B313" s="100">
        <v>6408468.5999999996</v>
      </c>
      <c r="C313" s="85">
        <f>C307+C256</f>
        <v>6535272.5</v>
      </c>
      <c r="D313" s="397">
        <f>D307+D256</f>
        <v>5913072.71</v>
      </c>
      <c r="E313" s="398">
        <f>E307+E256</f>
        <v>9933041</v>
      </c>
      <c r="F313" s="341"/>
      <c r="G313" s="398">
        <f>G307+G256</f>
        <v>10062595.4</v>
      </c>
    </row>
    <row r="314" spans="1:7" x14ac:dyDescent="0.35">
      <c r="A314" s="12" t="s">
        <v>272</v>
      </c>
      <c r="B314" s="12"/>
      <c r="C314" s="12"/>
      <c r="D314" s="352"/>
      <c r="E314" s="261"/>
      <c r="F314" s="340"/>
      <c r="G314" s="261"/>
    </row>
    <row r="315" spans="1:7" ht="21" customHeight="1" x14ac:dyDescent="0.35">
      <c r="A315" s="11" t="s">
        <v>273</v>
      </c>
      <c r="B315" s="11"/>
      <c r="C315" s="11"/>
      <c r="D315" s="347"/>
      <c r="E315" s="253"/>
      <c r="F315" s="337"/>
      <c r="G315" s="253"/>
    </row>
    <row r="316" spans="1:7" x14ac:dyDescent="0.35">
      <c r="A316" s="11" t="s">
        <v>316</v>
      </c>
      <c r="B316" s="11"/>
      <c r="C316" s="11"/>
      <c r="D316" s="347"/>
      <c r="E316" s="253"/>
      <c r="F316" s="337"/>
      <c r="G316" s="253"/>
    </row>
    <row r="317" spans="1:7" x14ac:dyDescent="0.35">
      <c r="A317" s="11" t="s">
        <v>323</v>
      </c>
      <c r="B317" s="30">
        <v>7500</v>
      </c>
      <c r="C317" s="30">
        <f>C318</f>
        <v>76263</v>
      </c>
      <c r="D317" s="284">
        <f>D318</f>
        <v>20750</v>
      </c>
      <c r="E317" s="30" t="s">
        <v>129</v>
      </c>
      <c r="F317" s="359">
        <v>0</v>
      </c>
      <c r="G317" s="30" t="s">
        <v>129</v>
      </c>
    </row>
    <row r="318" spans="1:7" x14ac:dyDescent="0.35">
      <c r="A318" s="11" t="s">
        <v>329</v>
      </c>
      <c r="B318" s="14">
        <v>11588</v>
      </c>
      <c r="C318" s="14">
        <f>C319</f>
        <v>76263</v>
      </c>
      <c r="D318" s="280">
        <f>D319</f>
        <v>20750</v>
      </c>
      <c r="E318" s="280">
        <f>[4]สาธารณสุข!$F$8</f>
        <v>50000</v>
      </c>
      <c r="F318" s="359">
        <f t="shared" ref="F318:F319" si="6">((G318-E318)/G318)</f>
        <v>0</v>
      </c>
      <c r="G318" s="280">
        <f>G319</f>
        <v>50000</v>
      </c>
    </row>
    <row r="319" spans="1:7" x14ac:dyDescent="0.35">
      <c r="A319" s="6" t="s">
        <v>131</v>
      </c>
      <c r="B319" s="8">
        <v>11588</v>
      </c>
      <c r="C319" s="8">
        <v>76263</v>
      </c>
      <c r="D319" s="281">
        <v>20750</v>
      </c>
      <c r="E319" s="285">
        <f>[4]สาธารณสุข!$F$9</f>
        <v>50000</v>
      </c>
      <c r="F319" s="360">
        <f t="shared" si="6"/>
        <v>0</v>
      </c>
      <c r="G319" s="285">
        <f>[3]สาธารณสุข!$F$9</f>
        <v>50000</v>
      </c>
    </row>
    <row r="320" spans="1:7" x14ac:dyDescent="0.35">
      <c r="A320" s="11" t="s">
        <v>120</v>
      </c>
      <c r="B320" s="14">
        <v>19088</v>
      </c>
      <c r="C320" s="14">
        <f>C317</f>
        <v>76263</v>
      </c>
      <c r="D320" s="280">
        <f>D317</f>
        <v>20750</v>
      </c>
      <c r="E320" s="280">
        <f>[4]สาธารณสุข!$F$7</f>
        <v>50000</v>
      </c>
      <c r="F320" s="337"/>
      <c r="G320" s="280">
        <f>G318</f>
        <v>50000</v>
      </c>
    </row>
    <row r="321" spans="1:7" x14ac:dyDescent="0.35">
      <c r="A321" s="11" t="s">
        <v>125</v>
      </c>
      <c r="B321" s="14"/>
      <c r="C321" s="14"/>
      <c r="D321" s="253"/>
      <c r="E321" s="280"/>
      <c r="F321" s="337"/>
      <c r="G321" s="280"/>
    </row>
    <row r="322" spans="1:7" x14ac:dyDescent="0.35">
      <c r="A322" s="11" t="s">
        <v>122</v>
      </c>
      <c r="B322" s="30"/>
      <c r="C322" s="30"/>
      <c r="D322" s="30"/>
      <c r="E322" s="30"/>
      <c r="F322" s="337"/>
      <c r="G322" s="280"/>
    </row>
    <row r="323" spans="1:7" x14ac:dyDescent="0.35">
      <c r="A323" s="6" t="s">
        <v>402</v>
      </c>
      <c r="B323" s="30"/>
      <c r="C323" s="30"/>
      <c r="D323" s="30"/>
      <c r="E323" s="30"/>
      <c r="F323" s="337"/>
      <c r="G323" s="280"/>
    </row>
    <row r="324" spans="1:7" x14ac:dyDescent="0.35">
      <c r="A324" s="13" t="s">
        <v>704</v>
      </c>
      <c r="B324" s="30" t="s">
        <v>129</v>
      </c>
      <c r="C324" s="30" t="s">
        <v>129</v>
      </c>
      <c r="D324" s="30" t="s">
        <v>129</v>
      </c>
      <c r="E324" s="30" t="s">
        <v>129</v>
      </c>
      <c r="F324" s="360">
        <v>1</v>
      </c>
      <c r="G324" s="280">
        <f>[3]สาธารณสุข!$F$16</f>
        <v>22000</v>
      </c>
    </row>
    <row r="325" spans="1:7" x14ac:dyDescent="0.35">
      <c r="A325" s="11" t="s">
        <v>709</v>
      </c>
      <c r="B325" s="30" t="s">
        <v>129</v>
      </c>
      <c r="C325" s="30" t="s">
        <v>129</v>
      </c>
      <c r="D325" s="30" t="s">
        <v>129</v>
      </c>
      <c r="E325" s="30" t="s">
        <v>129</v>
      </c>
      <c r="F325" s="360">
        <v>1</v>
      </c>
      <c r="G325" s="280">
        <f>[3]สาธารณสุข!$F$16</f>
        <v>22000</v>
      </c>
    </row>
    <row r="326" spans="1:7" x14ac:dyDescent="0.35">
      <c r="A326" s="11" t="s">
        <v>128</v>
      </c>
      <c r="B326" s="30" t="s">
        <v>129</v>
      </c>
      <c r="C326" s="30" t="s">
        <v>129</v>
      </c>
      <c r="D326" s="30" t="s">
        <v>129</v>
      </c>
      <c r="E326" s="30" t="s">
        <v>129</v>
      </c>
      <c r="F326" s="337"/>
      <c r="G326" s="280">
        <f>G324</f>
        <v>22000</v>
      </c>
    </row>
    <row r="327" spans="1:7" x14ac:dyDescent="0.35">
      <c r="A327" s="11" t="s">
        <v>274</v>
      </c>
      <c r="B327" s="14">
        <v>19088</v>
      </c>
      <c r="C327" s="14">
        <f>C320</f>
        <v>76263</v>
      </c>
      <c r="D327" s="280">
        <f>D320</f>
        <v>20750</v>
      </c>
      <c r="E327" s="280">
        <f>[4]สาธารณสุข!$F$6</f>
        <v>50000</v>
      </c>
      <c r="F327" s="337"/>
      <c r="G327" s="280">
        <f>[3]สาธารณสุข!$F$6</f>
        <v>72000</v>
      </c>
    </row>
    <row r="328" spans="1:7" x14ac:dyDescent="0.35">
      <c r="A328" s="11" t="s">
        <v>212</v>
      </c>
      <c r="B328" s="11"/>
      <c r="C328" s="11"/>
      <c r="D328" s="347"/>
      <c r="E328" s="253"/>
      <c r="F328" s="337"/>
      <c r="G328" s="253"/>
    </row>
    <row r="329" spans="1:7" x14ac:dyDescent="0.35">
      <c r="A329" s="11" t="s">
        <v>316</v>
      </c>
      <c r="B329" s="11"/>
      <c r="C329" s="11"/>
      <c r="D329" s="347"/>
      <c r="E329" s="253"/>
      <c r="F329" s="337"/>
      <c r="G329" s="253"/>
    </row>
    <row r="330" spans="1:7" x14ac:dyDescent="0.35">
      <c r="A330" s="97" t="s">
        <v>323</v>
      </c>
      <c r="B330" s="85"/>
      <c r="C330" s="85"/>
      <c r="D330" s="288"/>
      <c r="E330" s="286"/>
      <c r="F330" s="341"/>
      <c r="G330" s="286"/>
    </row>
    <row r="331" spans="1:7" x14ac:dyDescent="0.35">
      <c r="A331" s="4" t="s">
        <v>326</v>
      </c>
      <c r="B331" s="225"/>
      <c r="C331" s="225"/>
      <c r="D331" s="295"/>
      <c r="E331" s="262"/>
      <c r="F331" s="340"/>
      <c r="G331" s="262"/>
    </row>
    <row r="332" spans="1:7" x14ac:dyDescent="0.35">
      <c r="A332" s="6" t="s">
        <v>327</v>
      </c>
      <c r="B332" s="11"/>
      <c r="C332" s="11"/>
      <c r="D332" s="383"/>
      <c r="E332" s="253"/>
      <c r="F332" s="337"/>
      <c r="G332" s="253"/>
    </row>
    <row r="333" spans="1:7" x14ac:dyDescent="0.35">
      <c r="A333" s="13" t="s">
        <v>412</v>
      </c>
      <c r="B333" s="30">
        <v>37892</v>
      </c>
      <c r="C333" s="30" t="s">
        <v>129</v>
      </c>
      <c r="D333" s="284">
        <v>35800</v>
      </c>
      <c r="E333" s="285">
        <f>[4]สาธารณสุข!$F$19</f>
        <v>49210</v>
      </c>
      <c r="F333" s="360">
        <f t="shared" ref="F333:F380" si="7">((G333-E333)/G333)</f>
        <v>-0.64033333333333331</v>
      </c>
      <c r="G333" s="285">
        <f>[3]สาธารณสุข!$F$47</f>
        <v>30000</v>
      </c>
    </row>
    <row r="334" spans="1:7" x14ac:dyDescent="0.35">
      <c r="A334" s="13" t="s">
        <v>684</v>
      </c>
      <c r="B334" s="30" t="s">
        <v>129</v>
      </c>
      <c r="C334" s="30" t="s">
        <v>129</v>
      </c>
      <c r="D334" s="30" t="s">
        <v>129</v>
      </c>
      <c r="E334" s="30" t="s">
        <v>129</v>
      </c>
      <c r="F334" s="360">
        <v>1</v>
      </c>
      <c r="G334" s="285">
        <f>[3]สาธารณสุข!$F$53</f>
        <v>30000</v>
      </c>
    </row>
    <row r="335" spans="1:7" x14ac:dyDescent="0.35">
      <c r="A335" s="13" t="s">
        <v>685</v>
      </c>
      <c r="B335" s="30"/>
      <c r="C335" s="30"/>
      <c r="D335" s="257"/>
      <c r="E335" s="285"/>
      <c r="F335" s="337"/>
      <c r="G335" s="285"/>
    </row>
    <row r="336" spans="1:7" x14ac:dyDescent="0.35">
      <c r="A336" s="11" t="s">
        <v>706</v>
      </c>
      <c r="B336" s="30">
        <f>B333</f>
        <v>37892</v>
      </c>
      <c r="C336" s="30" t="str">
        <f>C334</f>
        <v xml:space="preserve"> -</v>
      </c>
      <c r="D336" s="284">
        <f>D333</f>
        <v>35800</v>
      </c>
      <c r="E336" s="285">
        <f>E333</f>
        <v>49210</v>
      </c>
      <c r="F336" s="337"/>
      <c r="G336" s="285">
        <f>G334+G333</f>
        <v>60000</v>
      </c>
    </row>
    <row r="337" spans="1:7" x14ac:dyDescent="0.35">
      <c r="A337" s="11" t="s">
        <v>120</v>
      </c>
      <c r="B337" s="30">
        <v>37892</v>
      </c>
      <c r="C337" s="30" t="s">
        <v>129</v>
      </c>
      <c r="D337" s="284">
        <f>D336</f>
        <v>35800</v>
      </c>
      <c r="E337" s="280">
        <f>[4]สาธารณสุข!$F$15</f>
        <v>49210</v>
      </c>
      <c r="F337" s="336"/>
      <c r="G337" s="280">
        <f>G336</f>
        <v>60000</v>
      </c>
    </row>
    <row r="338" spans="1:7" x14ac:dyDescent="0.35">
      <c r="A338" s="11" t="s">
        <v>271</v>
      </c>
      <c r="B338" s="30"/>
      <c r="C338" s="30"/>
      <c r="D338" s="257"/>
      <c r="E338" s="257"/>
      <c r="F338" s="336"/>
      <c r="G338" s="257"/>
    </row>
    <row r="339" spans="1:7" x14ac:dyDescent="0.35">
      <c r="A339" s="6" t="s">
        <v>379</v>
      </c>
      <c r="B339" s="30"/>
      <c r="C339" s="52"/>
      <c r="D339" s="294"/>
      <c r="E339" s="284"/>
      <c r="F339" s="359"/>
      <c r="G339" s="284"/>
    </row>
    <row r="340" spans="1:7" x14ac:dyDescent="0.35">
      <c r="A340" s="11" t="s">
        <v>380</v>
      </c>
      <c r="B340" s="30" t="s">
        <v>129</v>
      </c>
      <c r="C340" s="30">
        <v>46600</v>
      </c>
      <c r="D340" s="284">
        <f>D339</f>
        <v>0</v>
      </c>
      <c r="E340" s="284" t="s">
        <v>129</v>
      </c>
      <c r="F340" s="336"/>
      <c r="G340" s="284" t="s">
        <v>129</v>
      </c>
    </row>
    <row r="341" spans="1:7" ht="21" customHeight="1" x14ac:dyDescent="0.35">
      <c r="A341" s="11" t="s">
        <v>275</v>
      </c>
      <c r="B341" s="30" t="s">
        <v>129</v>
      </c>
      <c r="C341" s="30">
        <f>C340</f>
        <v>46600</v>
      </c>
      <c r="D341" s="284">
        <f>D337</f>
        <v>35800</v>
      </c>
      <c r="E341" s="284">
        <f>[4]สาธารณสุข!$F$14</f>
        <v>49210</v>
      </c>
      <c r="F341" s="336"/>
      <c r="G341" s="284">
        <f>G337</f>
        <v>60000</v>
      </c>
    </row>
    <row r="342" spans="1:7" x14ac:dyDescent="0.35">
      <c r="A342" s="11" t="s">
        <v>390</v>
      </c>
      <c r="B342" s="11"/>
      <c r="C342" s="11"/>
      <c r="D342" s="347"/>
      <c r="E342" s="253"/>
      <c r="F342" s="337"/>
      <c r="G342" s="253"/>
    </row>
    <row r="343" spans="1:7" x14ac:dyDescent="0.35">
      <c r="A343" s="11" t="s">
        <v>316</v>
      </c>
      <c r="B343" s="11"/>
      <c r="C343" s="11"/>
      <c r="D343" s="347"/>
      <c r="E343" s="253"/>
      <c r="F343" s="337"/>
      <c r="G343" s="253"/>
    </row>
    <row r="344" spans="1:7" x14ac:dyDescent="0.35">
      <c r="A344" s="11" t="s">
        <v>323</v>
      </c>
      <c r="B344" s="14"/>
      <c r="C344" s="14"/>
      <c r="D344" s="280"/>
      <c r="E344" s="280"/>
      <c r="F344" s="336"/>
      <c r="G344" s="280"/>
    </row>
    <row r="345" spans="1:7" x14ac:dyDescent="0.35">
      <c r="A345" s="6" t="s">
        <v>326</v>
      </c>
      <c r="B345" s="15"/>
      <c r="C345" s="15"/>
      <c r="D345" s="285"/>
      <c r="E345" s="258"/>
      <c r="F345" s="337"/>
      <c r="G345" s="258"/>
    </row>
    <row r="346" spans="1:7" x14ac:dyDescent="0.35">
      <c r="A346" s="6" t="s">
        <v>327</v>
      </c>
      <c r="B346" s="11"/>
      <c r="C346" s="11"/>
      <c r="D346" s="383"/>
      <c r="E346" s="253"/>
      <c r="F346" s="337"/>
      <c r="G346" s="253"/>
    </row>
    <row r="347" spans="1:7" x14ac:dyDescent="0.35">
      <c r="A347" s="98" t="s">
        <v>413</v>
      </c>
      <c r="B347" s="95">
        <v>579246</v>
      </c>
      <c r="C347" s="95">
        <v>555240</v>
      </c>
      <c r="D347" s="369">
        <v>583800</v>
      </c>
      <c r="E347" s="283">
        <f>[4]สาธารณสุข!$F$31</f>
        <v>750000</v>
      </c>
      <c r="F347" s="377">
        <f t="shared" si="7"/>
        <v>6.25E-2</v>
      </c>
      <c r="G347" s="283">
        <f>[3]สาธารณสุข!$F$64</f>
        <v>800000</v>
      </c>
    </row>
    <row r="348" spans="1:7" x14ac:dyDescent="0.35">
      <c r="A348" s="220" t="s">
        <v>594</v>
      </c>
      <c r="B348" s="225" t="s">
        <v>129</v>
      </c>
      <c r="C348" s="225" t="s">
        <v>129</v>
      </c>
      <c r="D348" s="298">
        <v>29800</v>
      </c>
      <c r="E348" s="298" t="s">
        <v>129</v>
      </c>
      <c r="F348" s="378">
        <v>0</v>
      </c>
      <c r="G348" s="298" t="s">
        <v>129</v>
      </c>
    </row>
    <row r="349" spans="1:7" x14ac:dyDescent="0.35">
      <c r="A349" s="13" t="s">
        <v>641</v>
      </c>
      <c r="B349" s="30" t="s">
        <v>129</v>
      </c>
      <c r="C349" s="30" t="s">
        <v>129</v>
      </c>
      <c r="D349" s="284" t="s">
        <v>129</v>
      </c>
      <c r="E349" s="285">
        <f>[4]สาธารณสุข!$F$37</f>
        <v>80000</v>
      </c>
      <c r="F349" s="360">
        <v>-1</v>
      </c>
      <c r="G349" s="294" t="s">
        <v>129</v>
      </c>
    </row>
    <row r="350" spans="1:7" x14ac:dyDescent="0.35">
      <c r="A350" s="11" t="s">
        <v>706</v>
      </c>
      <c r="B350" s="284">
        <f>B347</f>
        <v>579246</v>
      </c>
      <c r="C350" s="284">
        <f>C347</f>
        <v>555240</v>
      </c>
      <c r="D350" s="284">
        <f>D348+D347</f>
        <v>613600</v>
      </c>
      <c r="E350" s="280">
        <f>E349+E347</f>
        <v>830000</v>
      </c>
      <c r="F350" s="359"/>
      <c r="G350" s="284">
        <f>G347</f>
        <v>800000</v>
      </c>
    </row>
    <row r="351" spans="1:7" ht="21" customHeight="1" x14ac:dyDescent="0.35">
      <c r="A351" s="11" t="s">
        <v>120</v>
      </c>
      <c r="B351" s="30">
        <v>579246</v>
      </c>
      <c r="C351" s="30">
        <f>C347</f>
        <v>555240</v>
      </c>
      <c r="D351" s="284">
        <f>D350</f>
        <v>613600</v>
      </c>
      <c r="E351" s="280">
        <f>[4]สาธารณสุข!$F$27</f>
        <v>830000</v>
      </c>
      <c r="F351" s="336"/>
      <c r="G351" s="280">
        <f>G350</f>
        <v>800000</v>
      </c>
    </row>
    <row r="352" spans="1:7" x14ac:dyDescent="0.35">
      <c r="A352" s="11" t="s">
        <v>271</v>
      </c>
      <c r="B352" s="11"/>
      <c r="C352" s="11"/>
      <c r="D352" s="347"/>
      <c r="E352" s="253"/>
      <c r="F352" s="337"/>
      <c r="G352" s="253"/>
    </row>
    <row r="353" spans="1:7" x14ac:dyDescent="0.35">
      <c r="A353" s="6" t="s">
        <v>382</v>
      </c>
      <c r="B353" s="19"/>
      <c r="C353" s="19"/>
      <c r="D353" s="342"/>
      <c r="E353" s="258"/>
      <c r="F353" s="337"/>
      <c r="G353" s="258"/>
    </row>
    <row r="354" spans="1:7" x14ac:dyDescent="0.35">
      <c r="A354" s="13" t="s">
        <v>414</v>
      </c>
      <c r="B354" s="8">
        <v>195000</v>
      </c>
      <c r="C354" s="8">
        <v>97300</v>
      </c>
      <c r="D354" s="281">
        <v>97500</v>
      </c>
      <c r="E354" s="284" t="s">
        <v>129</v>
      </c>
      <c r="F354" s="360">
        <v>0</v>
      </c>
      <c r="G354" s="284" t="s">
        <v>129</v>
      </c>
    </row>
    <row r="355" spans="1:7" x14ac:dyDescent="0.35">
      <c r="A355" s="11" t="s">
        <v>380</v>
      </c>
      <c r="B355" s="14">
        <v>195000</v>
      </c>
      <c r="C355" s="14">
        <f>C354</f>
        <v>97300</v>
      </c>
      <c r="D355" s="280">
        <f>D354</f>
        <v>97500</v>
      </c>
      <c r="E355" s="284" t="s">
        <v>129</v>
      </c>
      <c r="F355" s="360">
        <v>0</v>
      </c>
      <c r="G355" s="284" t="s">
        <v>129</v>
      </c>
    </row>
    <row r="356" spans="1:7" x14ac:dyDescent="0.35">
      <c r="A356" s="11" t="s">
        <v>276</v>
      </c>
      <c r="B356" s="14">
        <f>B355+B351</f>
        <v>774246</v>
      </c>
      <c r="C356" s="14">
        <f>C355+C351</f>
        <v>652540</v>
      </c>
      <c r="D356" s="280">
        <f>D355+D351</f>
        <v>711100</v>
      </c>
      <c r="E356" s="280">
        <f>[4]สาธารณสุข!$F$26</f>
        <v>830000</v>
      </c>
      <c r="F356" s="336"/>
      <c r="G356" s="284">
        <f>G351</f>
        <v>800000</v>
      </c>
    </row>
    <row r="357" spans="1:7" x14ac:dyDescent="0.35">
      <c r="A357" s="11" t="s">
        <v>277</v>
      </c>
      <c r="B357" s="14">
        <v>831226</v>
      </c>
      <c r="C357" s="14">
        <f>C356+C341+C327</f>
        <v>775403</v>
      </c>
      <c r="D357" s="280">
        <f>D356+D341+D327</f>
        <v>767650</v>
      </c>
      <c r="E357" s="280">
        <f>E356+E341+E327</f>
        <v>929210</v>
      </c>
      <c r="F357" s="336"/>
      <c r="G357" s="284">
        <f>G356+G341+G327</f>
        <v>932000</v>
      </c>
    </row>
    <row r="358" spans="1:7" x14ac:dyDescent="0.35">
      <c r="A358" s="11" t="s">
        <v>39</v>
      </c>
      <c r="B358" s="11"/>
      <c r="C358" s="11"/>
      <c r="D358" s="347"/>
      <c r="E358" s="253"/>
      <c r="F358" s="337"/>
      <c r="G358" s="253"/>
    </row>
    <row r="359" spans="1:7" x14ac:dyDescent="0.35">
      <c r="A359" s="11" t="s">
        <v>40</v>
      </c>
      <c r="B359" s="11"/>
      <c r="C359" s="11"/>
      <c r="D359" s="347"/>
      <c r="E359" s="253"/>
      <c r="F359" s="337"/>
      <c r="G359" s="253"/>
    </row>
    <row r="360" spans="1:7" x14ac:dyDescent="0.35">
      <c r="A360" s="11" t="s">
        <v>271</v>
      </c>
      <c r="B360" s="11"/>
      <c r="C360" s="11"/>
      <c r="D360" s="347"/>
      <c r="E360" s="253"/>
      <c r="F360" s="337"/>
      <c r="G360" s="253"/>
    </row>
    <row r="361" spans="1:7" x14ac:dyDescent="0.35">
      <c r="A361" s="6" t="s">
        <v>278</v>
      </c>
      <c r="B361" s="15"/>
      <c r="C361" s="15"/>
      <c r="D361" s="258"/>
      <c r="E361" s="342"/>
      <c r="F361" s="337"/>
      <c r="G361" s="342"/>
    </row>
    <row r="362" spans="1:7" x14ac:dyDescent="0.35">
      <c r="A362" s="13" t="s">
        <v>415</v>
      </c>
      <c r="B362" s="8">
        <v>5000</v>
      </c>
      <c r="C362" s="8">
        <v>5000</v>
      </c>
      <c r="D362" s="284" t="s">
        <v>129</v>
      </c>
      <c r="E362" s="284" t="s">
        <v>129</v>
      </c>
      <c r="F362" s="360">
        <v>0</v>
      </c>
      <c r="G362" s="284" t="s">
        <v>129</v>
      </c>
    </row>
    <row r="363" spans="1:7" x14ac:dyDescent="0.35">
      <c r="A363" s="11" t="s">
        <v>380</v>
      </c>
      <c r="B363" s="16">
        <v>5000</v>
      </c>
      <c r="C363" s="16">
        <f t="shared" ref="C363:C365" si="8">C362</f>
        <v>5000</v>
      </c>
      <c r="D363" s="284" t="s">
        <v>129</v>
      </c>
      <c r="E363" s="284" t="s">
        <v>129</v>
      </c>
      <c r="F363" s="360">
        <v>0</v>
      </c>
      <c r="G363" s="284" t="s">
        <v>129</v>
      </c>
    </row>
    <row r="364" spans="1:7" x14ac:dyDescent="0.35">
      <c r="A364" s="97" t="s">
        <v>279</v>
      </c>
      <c r="B364" s="79">
        <v>5000</v>
      </c>
      <c r="C364" s="79">
        <f t="shared" si="8"/>
        <v>5000</v>
      </c>
      <c r="D364" s="288" t="s">
        <v>129</v>
      </c>
      <c r="E364" s="288" t="s">
        <v>129</v>
      </c>
      <c r="F364" s="377">
        <v>0</v>
      </c>
      <c r="G364" s="288" t="s">
        <v>129</v>
      </c>
    </row>
    <row r="365" spans="1:7" x14ac:dyDescent="0.35">
      <c r="A365" s="12" t="s">
        <v>280</v>
      </c>
      <c r="B365" s="158">
        <v>5000</v>
      </c>
      <c r="C365" s="158">
        <f t="shared" si="8"/>
        <v>5000</v>
      </c>
      <c r="D365" s="295" t="s">
        <v>129</v>
      </c>
      <c r="E365" s="295" t="s">
        <v>129</v>
      </c>
      <c r="F365" s="378">
        <v>0</v>
      </c>
      <c r="G365" s="295" t="s">
        <v>129</v>
      </c>
    </row>
    <row r="366" spans="1:7" x14ac:dyDescent="0.35">
      <c r="A366" s="11" t="s">
        <v>41</v>
      </c>
      <c r="B366" s="11"/>
      <c r="C366" s="11"/>
      <c r="D366" s="347"/>
      <c r="E366" s="253"/>
      <c r="F366" s="337"/>
      <c r="G366" s="253"/>
    </row>
    <row r="367" spans="1:7" x14ac:dyDescent="0.35">
      <c r="A367" s="11" t="s">
        <v>42</v>
      </c>
      <c r="B367" s="11"/>
      <c r="C367" s="11"/>
      <c r="D367" s="347"/>
      <c r="E367" s="253"/>
      <c r="F367" s="337"/>
      <c r="G367" s="253"/>
    </row>
    <row r="368" spans="1:7" x14ac:dyDescent="0.35">
      <c r="A368" s="11" t="s">
        <v>350</v>
      </c>
      <c r="B368" s="11"/>
      <c r="C368" s="11"/>
      <c r="D368" s="347"/>
      <c r="E368" s="253"/>
      <c r="F368" s="337"/>
      <c r="G368" s="253"/>
    </row>
    <row r="369" spans="1:7" x14ac:dyDescent="0.35">
      <c r="A369" s="11" t="s">
        <v>93</v>
      </c>
      <c r="B369" s="14"/>
      <c r="C369" s="14"/>
      <c r="D369" s="280"/>
      <c r="E369" s="280"/>
      <c r="F369" s="336"/>
      <c r="G369" s="280"/>
    </row>
    <row r="370" spans="1:7" x14ac:dyDescent="0.35">
      <c r="A370" s="6" t="s">
        <v>94</v>
      </c>
      <c r="B370" s="8">
        <v>678596</v>
      </c>
      <c r="C370" s="8">
        <v>701025</v>
      </c>
      <c r="D370" s="281">
        <v>804083</v>
      </c>
      <c r="E370" s="285">
        <f>[4]เคหะและชุมชน!$F$9</f>
        <v>1427160</v>
      </c>
      <c r="F370" s="360">
        <v>0.51470000000000005</v>
      </c>
      <c r="G370" s="285">
        <f>[3]เคหะและชุมชน!$F$9</f>
        <v>1707360</v>
      </c>
    </row>
    <row r="371" spans="1:7" x14ac:dyDescent="0.35">
      <c r="A371" s="13" t="s">
        <v>95</v>
      </c>
      <c r="B371" s="8">
        <v>9085</v>
      </c>
      <c r="C371" s="8">
        <v>2880</v>
      </c>
      <c r="D371" s="281">
        <v>2880</v>
      </c>
      <c r="E371" s="285">
        <v>2880</v>
      </c>
      <c r="F371" s="360">
        <v>0</v>
      </c>
      <c r="G371" s="285">
        <v>2880</v>
      </c>
    </row>
    <row r="372" spans="1:7" x14ac:dyDescent="0.35">
      <c r="A372" s="13" t="s">
        <v>96</v>
      </c>
      <c r="B372" s="52">
        <v>42000</v>
      </c>
      <c r="C372" s="52">
        <v>42000</v>
      </c>
      <c r="D372" s="294">
        <v>42000</v>
      </c>
      <c r="E372" s="285">
        <f>[4]เคหะและชุมชน!$F$17</f>
        <v>78000</v>
      </c>
      <c r="F372" s="360">
        <f t="shared" si="7"/>
        <v>0</v>
      </c>
      <c r="G372" s="285">
        <f>[3]เคหะและชุมชน!$F$17</f>
        <v>78000</v>
      </c>
    </row>
    <row r="373" spans="1:7" x14ac:dyDescent="0.35">
      <c r="A373" s="13" t="s">
        <v>98</v>
      </c>
      <c r="B373" s="8">
        <v>186510</v>
      </c>
      <c r="C373" s="8">
        <v>420800</v>
      </c>
      <c r="D373" s="281">
        <v>362760</v>
      </c>
      <c r="E373" s="285">
        <f>[4]เคหะและชุมชน!$F$25</f>
        <v>375600</v>
      </c>
      <c r="F373" s="360">
        <v>3.61E-2</v>
      </c>
      <c r="G373" s="285">
        <f>[3]เคหะและชุมชน!$F$25</f>
        <v>389160</v>
      </c>
    </row>
    <row r="374" spans="1:7" x14ac:dyDescent="0.35">
      <c r="A374" s="13" t="s">
        <v>313</v>
      </c>
      <c r="B374" s="8">
        <v>51590</v>
      </c>
      <c r="C374" s="8">
        <v>76000</v>
      </c>
      <c r="D374" s="281">
        <v>60000</v>
      </c>
      <c r="E374" s="285">
        <f>[4]เคหะและชุมชน!$F$29</f>
        <v>60000</v>
      </c>
      <c r="F374" s="360">
        <v>-0.109</v>
      </c>
      <c r="G374" s="285">
        <f>[3]เคหะและชุมชน!$F$29</f>
        <v>53460</v>
      </c>
    </row>
    <row r="375" spans="1:7" x14ac:dyDescent="0.35">
      <c r="A375" s="11" t="s">
        <v>715</v>
      </c>
      <c r="B375" s="16">
        <f>SUM(B370:B374)</f>
        <v>967781</v>
      </c>
      <c r="C375" s="16">
        <f>SUM(C370:C374)</f>
        <v>1242705</v>
      </c>
      <c r="D375" s="367">
        <f>SUM(D370:D374)</f>
        <v>1271723</v>
      </c>
      <c r="E375" s="280">
        <f>SUM(E370:E374)</f>
        <v>1943640</v>
      </c>
      <c r="F375" s="336"/>
      <c r="G375" s="280">
        <f>SUM(G370:G374)</f>
        <v>2230860</v>
      </c>
    </row>
    <row r="376" spans="1:7" x14ac:dyDescent="0.35">
      <c r="A376" s="11" t="s">
        <v>315</v>
      </c>
      <c r="B376" s="16">
        <f>SUM(B370:B374)</f>
        <v>967781</v>
      </c>
      <c r="C376" s="16">
        <f>SUM(C370:C374)</f>
        <v>1242705</v>
      </c>
      <c r="D376" s="367">
        <f>SUM(D370:D374)</f>
        <v>1271723</v>
      </c>
      <c r="E376" s="280">
        <f>SUM(E370:E374)</f>
        <v>1943640</v>
      </c>
      <c r="F376" s="336"/>
      <c r="G376" s="280">
        <f>SUM(G370:G374)</f>
        <v>2230860</v>
      </c>
    </row>
    <row r="377" spans="1:7" x14ac:dyDescent="0.35">
      <c r="A377" s="11" t="s">
        <v>316</v>
      </c>
      <c r="B377" s="11"/>
      <c r="C377" s="11"/>
      <c r="D377" s="347"/>
      <c r="E377" s="258"/>
      <c r="F377" s="337"/>
      <c r="G377" s="258"/>
    </row>
    <row r="378" spans="1:7" x14ac:dyDescent="0.35">
      <c r="A378" s="11" t="s">
        <v>317</v>
      </c>
      <c r="B378" s="40"/>
      <c r="C378" s="14"/>
      <c r="D378" s="280"/>
      <c r="E378" s="280"/>
      <c r="F378" s="336"/>
      <c r="G378" s="280"/>
    </row>
    <row r="379" spans="1:7" x14ac:dyDescent="0.35">
      <c r="A379" s="6" t="s">
        <v>318</v>
      </c>
      <c r="B379" s="30" t="s">
        <v>129</v>
      </c>
      <c r="C379" s="30" t="s">
        <v>129</v>
      </c>
      <c r="D379" s="284" t="s">
        <v>129</v>
      </c>
      <c r="E379" s="285">
        <f>[4]เคหะและชุมชน!$F$38</f>
        <v>10000</v>
      </c>
      <c r="F379" s="360">
        <f t="shared" si="7"/>
        <v>0</v>
      </c>
      <c r="G379" s="285">
        <f>[3]เคหะและชุมชน!$F$38</f>
        <v>10000</v>
      </c>
    </row>
    <row r="380" spans="1:7" x14ac:dyDescent="0.35">
      <c r="A380" s="6" t="s">
        <v>320</v>
      </c>
      <c r="B380" s="30" t="s">
        <v>129</v>
      </c>
      <c r="C380" s="30" t="s">
        <v>129</v>
      </c>
      <c r="D380" s="294">
        <v>2520</v>
      </c>
      <c r="E380" s="285">
        <f>[4]เคหะและชุมชน!$F$41</f>
        <v>10000</v>
      </c>
      <c r="F380" s="360">
        <f t="shared" si="7"/>
        <v>0</v>
      </c>
      <c r="G380" s="285">
        <f>[3]เคหะและชุมชน!$F$41</f>
        <v>10000</v>
      </c>
    </row>
    <row r="381" spans="1:7" x14ac:dyDescent="0.35">
      <c r="A381" s="49" t="s">
        <v>321</v>
      </c>
      <c r="B381" s="95">
        <v>38400</v>
      </c>
      <c r="C381" s="95">
        <v>30000</v>
      </c>
      <c r="D381" s="369">
        <v>32900</v>
      </c>
      <c r="E381" s="283">
        <f>[4]เคหะและชุมชน!$F$45</f>
        <v>57600</v>
      </c>
      <c r="F381" s="377">
        <v>-0.375</v>
      </c>
      <c r="G381" s="283">
        <f>[3]เคหะและชุมชน!$F$45</f>
        <v>36000</v>
      </c>
    </row>
    <row r="382" spans="1:7" x14ac:dyDescent="0.35">
      <c r="A382" s="4" t="s">
        <v>322</v>
      </c>
      <c r="B382" s="226">
        <v>2300</v>
      </c>
      <c r="C382" s="226">
        <v>2756</v>
      </c>
      <c r="D382" s="298">
        <v>4260</v>
      </c>
      <c r="E382" s="296">
        <f>[4]เคหะและชุมชน!$F$48</f>
        <v>15000</v>
      </c>
      <c r="F382" s="378">
        <v>0</v>
      </c>
      <c r="G382" s="296">
        <f>[3]เคหะและชุมชน!$F$48</f>
        <v>15000</v>
      </c>
    </row>
    <row r="383" spans="1:7" x14ac:dyDescent="0.35">
      <c r="A383" s="11" t="s">
        <v>705</v>
      </c>
      <c r="B383" s="30">
        <f>B381+B382</f>
        <v>40700</v>
      </c>
      <c r="C383" s="30">
        <f>C381+C382</f>
        <v>32756</v>
      </c>
      <c r="D383" s="284">
        <f>D380+D381+D382</f>
        <v>39680</v>
      </c>
      <c r="E383" s="284">
        <f>E382+E381+E380+E379</f>
        <v>92600</v>
      </c>
      <c r="F383" s="337"/>
      <c r="G383" s="284">
        <f>[3]เคหะและชุมชน!$F$37</f>
        <v>71000</v>
      </c>
    </row>
    <row r="384" spans="1:7" x14ac:dyDescent="0.35">
      <c r="A384" s="11" t="s">
        <v>323</v>
      </c>
      <c r="B384" s="14"/>
      <c r="C384" s="40"/>
      <c r="D384" s="366"/>
      <c r="E384" s="280"/>
      <c r="F384" s="336"/>
      <c r="G384" s="280"/>
    </row>
    <row r="385" spans="1:7" x14ac:dyDescent="0.35">
      <c r="A385" s="6" t="s">
        <v>324</v>
      </c>
      <c r="B385" s="8">
        <v>290600</v>
      </c>
      <c r="C385" s="38">
        <v>609017.59999999998</v>
      </c>
      <c r="D385" s="361">
        <v>100896.95</v>
      </c>
      <c r="E385" s="285">
        <f>[4]เคหะและชุมชน!$F$52</f>
        <v>300000</v>
      </c>
      <c r="F385" s="360">
        <v>-0.5</v>
      </c>
      <c r="G385" s="285">
        <f>[3]เคหะและชุมชน!$F$52</f>
        <v>500000</v>
      </c>
    </row>
    <row r="386" spans="1:7" x14ac:dyDescent="0.35">
      <c r="A386" s="6" t="s">
        <v>326</v>
      </c>
      <c r="B386" s="8"/>
      <c r="C386" s="8"/>
      <c r="D386" s="281"/>
      <c r="E386" s="258"/>
      <c r="F386" s="360"/>
      <c r="G386" s="258"/>
    </row>
    <row r="387" spans="1:7" x14ac:dyDescent="0.35">
      <c r="A387" s="6" t="s">
        <v>327</v>
      </c>
      <c r="B387" s="8"/>
      <c r="C387" s="8"/>
      <c r="D387" s="281"/>
      <c r="E387" s="258"/>
      <c r="F387" s="360"/>
      <c r="G387" s="258"/>
    </row>
    <row r="388" spans="1:7" x14ac:dyDescent="0.35">
      <c r="A388" s="13" t="s">
        <v>605</v>
      </c>
      <c r="B388" s="8">
        <v>56892</v>
      </c>
      <c r="C388" s="8">
        <v>19088</v>
      </c>
      <c r="D388" s="281">
        <v>114308</v>
      </c>
      <c r="E388" s="285">
        <f>[4]เคหะและชุมชน!$F$60</f>
        <v>150000</v>
      </c>
      <c r="F388" s="360">
        <f t="shared" ref="F388:F436" si="9">((G388-E388)/G388)</f>
        <v>0</v>
      </c>
      <c r="G388" s="285">
        <f>[3]เคหะและชุมชน!$F$60</f>
        <v>150000</v>
      </c>
    </row>
    <row r="389" spans="1:7" x14ac:dyDescent="0.35">
      <c r="A389" s="6" t="s">
        <v>328</v>
      </c>
      <c r="B389" s="8">
        <v>1270</v>
      </c>
      <c r="C389" s="8">
        <v>13580</v>
      </c>
      <c r="D389" s="281">
        <v>600</v>
      </c>
      <c r="E389" s="285">
        <f>[4]เคหะและชุมชน!$F$67</f>
        <v>650000</v>
      </c>
      <c r="F389" s="360">
        <v>5.5</v>
      </c>
      <c r="G389" s="285">
        <f>[3]เคหะและชุมชน!$F$67</f>
        <v>1000000</v>
      </c>
    </row>
    <row r="390" spans="1:7" x14ac:dyDescent="0.35">
      <c r="A390" s="11" t="s">
        <v>706</v>
      </c>
      <c r="B390" s="16">
        <f>B389+B388+B385</f>
        <v>348762</v>
      </c>
      <c r="C390" s="39">
        <f>C389+C388+C385</f>
        <v>641685.6</v>
      </c>
      <c r="D390" s="367">
        <f>D389+D388+D385</f>
        <v>215804.95</v>
      </c>
      <c r="E390" s="280">
        <f>E389+E388+E385</f>
        <v>1100000</v>
      </c>
      <c r="F390" s="336"/>
      <c r="G390" s="280">
        <f>[3]เคหะและชุมชน!$F$51</f>
        <v>1650000</v>
      </c>
    </row>
    <row r="391" spans="1:7" ht="21" customHeight="1" x14ac:dyDescent="0.35">
      <c r="A391" s="11" t="s">
        <v>329</v>
      </c>
      <c r="B391" s="40"/>
      <c r="C391" s="40"/>
      <c r="D391" s="280"/>
      <c r="E391" s="280"/>
      <c r="F391" s="336"/>
      <c r="G391" s="280"/>
    </row>
    <row r="392" spans="1:7" x14ac:dyDescent="0.35">
      <c r="A392" s="6" t="s">
        <v>330</v>
      </c>
      <c r="B392" s="8">
        <v>13749</v>
      </c>
      <c r="C392" s="8">
        <v>36985</v>
      </c>
      <c r="D392" s="281">
        <v>17030</v>
      </c>
      <c r="E392" s="285">
        <f>[4]เคหะและชุมชน!$F$71</f>
        <v>40000</v>
      </c>
      <c r="F392" s="360">
        <f t="shared" si="9"/>
        <v>0</v>
      </c>
      <c r="G392" s="285">
        <f>[3]เคหะและชุมชน!$F$71</f>
        <v>40000</v>
      </c>
    </row>
    <row r="393" spans="1:7" x14ac:dyDescent="0.35">
      <c r="A393" s="6" t="s">
        <v>331</v>
      </c>
      <c r="B393" s="8">
        <v>204096</v>
      </c>
      <c r="C393" s="8">
        <v>123375</v>
      </c>
      <c r="D393" s="281">
        <v>87040</v>
      </c>
      <c r="E393" s="285">
        <f>[4]เคหะและชุมชน!$F$75</f>
        <v>200000</v>
      </c>
      <c r="F393" s="360">
        <v>1</v>
      </c>
      <c r="G393" s="285">
        <f>[3]เคหะและชุมชน!$F$75</f>
        <v>400000</v>
      </c>
    </row>
    <row r="394" spans="1:7" x14ac:dyDescent="0.35">
      <c r="A394" s="6" t="s">
        <v>107</v>
      </c>
      <c r="B394" s="35">
        <v>5325</v>
      </c>
      <c r="C394" s="35">
        <v>209566.75</v>
      </c>
      <c r="D394" s="281">
        <v>172825</v>
      </c>
      <c r="E394" s="285">
        <f>[4]เคหะและชุมชน!$F$78</f>
        <v>200000</v>
      </c>
      <c r="F394" s="360">
        <v>1</v>
      </c>
      <c r="G394" s="285">
        <f>[3]เคหะและชุมชน!$F$78</f>
        <v>400000</v>
      </c>
    </row>
    <row r="395" spans="1:7" x14ac:dyDescent="0.35">
      <c r="A395" s="6" t="s">
        <v>108</v>
      </c>
      <c r="B395" s="19" t="s">
        <v>129</v>
      </c>
      <c r="C395" s="20">
        <v>1320</v>
      </c>
      <c r="D395" s="362" t="s">
        <v>129</v>
      </c>
      <c r="E395" s="285">
        <f>[4]เคหะและชุมชน!$F$82</f>
        <v>15000</v>
      </c>
      <c r="F395" s="360">
        <v>2.3332999999999999</v>
      </c>
      <c r="G395" s="285">
        <f>[3]เคหะและชุมชน!$F$82</f>
        <v>50000</v>
      </c>
    </row>
    <row r="396" spans="1:7" x14ac:dyDescent="0.35">
      <c r="A396" s="6" t="s">
        <v>109</v>
      </c>
      <c r="B396" s="38">
        <v>453.6</v>
      </c>
      <c r="C396" s="8">
        <v>8000</v>
      </c>
      <c r="D396" s="281">
        <v>7038</v>
      </c>
      <c r="E396" s="285">
        <f>[4]เคหะและชุมชน!$F$86</f>
        <v>40800</v>
      </c>
      <c r="F396" s="360">
        <v>-1.5699999999999999E-2</v>
      </c>
      <c r="G396" s="285">
        <f>[3]เคหะและชุมชน!$F$86</f>
        <v>50000</v>
      </c>
    </row>
    <row r="397" spans="1:7" x14ac:dyDescent="0.35">
      <c r="A397" s="6" t="s">
        <v>112</v>
      </c>
      <c r="B397" s="8">
        <v>27495</v>
      </c>
      <c r="C397" s="8">
        <v>23070</v>
      </c>
      <c r="D397" s="281">
        <v>49050</v>
      </c>
      <c r="E397" s="285">
        <f>[4]เคหะและชุมชน!$F$91</f>
        <v>75000</v>
      </c>
      <c r="F397" s="360">
        <v>-0.33329999999999999</v>
      </c>
      <c r="G397" s="285">
        <f>[3]เคหะและชุมชน!$F$91</f>
        <v>50000</v>
      </c>
    </row>
    <row r="398" spans="1:7" ht="21" customHeight="1" x14ac:dyDescent="0.35">
      <c r="A398" s="49" t="s">
        <v>281</v>
      </c>
      <c r="B398" s="202">
        <v>2500</v>
      </c>
      <c r="C398" s="202" t="s">
        <v>129</v>
      </c>
      <c r="D398" s="297">
        <v>4500</v>
      </c>
      <c r="E398" s="283">
        <f>[4]เคหะและชุมชน!$F$95</f>
        <v>5000</v>
      </c>
      <c r="F398" s="377">
        <f t="shared" si="9"/>
        <v>0</v>
      </c>
      <c r="G398" s="283">
        <f>[3]เคหะและชุมชน!$F$95</f>
        <v>5000</v>
      </c>
    </row>
    <row r="399" spans="1:7" ht="21" customHeight="1" x14ac:dyDescent="0.35">
      <c r="A399" s="12" t="s">
        <v>707</v>
      </c>
      <c r="B399" s="225">
        <f>B398+B397+B396+B394+B393+B392</f>
        <v>253618.6</v>
      </c>
      <c r="C399" s="225">
        <f>C397+C396+C395+C394+C393+C392</f>
        <v>402316.75</v>
      </c>
      <c r="D399" s="295">
        <f>D398+D397+D396+D394+D393+D392</f>
        <v>337483</v>
      </c>
      <c r="E399" s="289">
        <f>E398+E397+E396+E395+E394+E393+E392</f>
        <v>575800</v>
      </c>
      <c r="F399" s="339"/>
      <c r="G399" s="289">
        <f>[3]เคหะและชุมชน!$F$70</f>
        <v>995000</v>
      </c>
    </row>
    <row r="400" spans="1:7" ht="21" customHeight="1" x14ac:dyDescent="0.35">
      <c r="A400" s="11" t="s">
        <v>114</v>
      </c>
      <c r="B400" s="52"/>
      <c r="C400" s="30"/>
      <c r="D400" s="284"/>
      <c r="E400" s="280"/>
      <c r="F400" s="337"/>
      <c r="G400" s="280"/>
    </row>
    <row r="401" spans="1:7" x14ac:dyDescent="0.35">
      <c r="A401" s="6" t="s">
        <v>115</v>
      </c>
      <c r="B401" s="52" t="s">
        <v>129</v>
      </c>
      <c r="C401" s="157">
        <v>24372.27</v>
      </c>
      <c r="D401" s="305">
        <v>95662.28</v>
      </c>
      <c r="E401" s="285">
        <f>[4]เคหะและชุมชน!$F$101</f>
        <v>200000</v>
      </c>
      <c r="F401" s="360">
        <v>0</v>
      </c>
      <c r="G401" s="285">
        <f>[3]เคหะและชุมชน!$F$101</f>
        <v>200000</v>
      </c>
    </row>
    <row r="402" spans="1:7" x14ac:dyDescent="0.35">
      <c r="A402" s="11" t="s">
        <v>708</v>
      </c>
      <c r="B402" s="30" t="str">
        <f>B401</f>
        <v xml:space="preserve"> -</v>
      </c>
      <c r="C402" s="264">
        <f>C401</f>
        <v>24372.27</v>
      </c>
      <c r="D402" s="375">
        <f>D401</f>
        <v>95662.28</v>
      </c>
      <c r="E402" s="280">
        <f>E401</f>
        <v>200000</v>
      </c>
      <c r="F402" s="336"/>
      <c r="G402" s="280">
        <f>[3]เคหะและชุมชน!$F$100</f>
        <v>200000</v>
      </c>
    </row>
    <row r="403" spans="1:7" x14ac:dyDescent="0.35">
      <c r="A403" s="11" t="s">
        <v>120</v>
      </c>
      <c r="B403" s="40">
        <v>643080.6</v>
      </c>
      <c r="C403" s="40">
        <f>C402+C399+C390+C383</f>
        <v>1101130.6200000001</v>
      </c>
      <c r="D403" s="366">
        <f>D402+D399+D390+D383</f>
        <v>688630.23</v>
      </c>
      <c r="E403" s="280">
        <f>[4]เคหะและชุมชน!$F$36</f>
        <v>1968400</v>
      </c>
      <c r="F403" s="336"/>
      <c r="G403" s="280">
        <f>[3]เคหะและชุมชน!$F$36</f>
        <v>2916000</v>
      </c>
    </row>
    <row r="404" spans="1:7" x14ac:dyDescent="0.35">
      <c r="A404" s="11" t="s">
        <v>125</v>
      </c>
      <c r="B404" s="11"/>
      <c r="C404" s="11"/>
      <c r="D404" s="347"/>
      <c r="E404" s="258"/>
      <c r="F404" s="337"/>
      <c r="G404" s="258"/>
    </row>
    <row r="405" spans="1:7" x14ac:dyDescent="0.35">
      <c r="A405" s="11" t="s">
        <v>122</v>
      </c>
      <c r="B405" s="14"/>
      <c r="C405" s="14"/>
      <c r="D405" s="280"/>
      <c r="E405" s="294"/>
      <c r="F405" s="337"/>
      <c r="G405" s="294"/>
    </row>
    <row r="406" spans="1:7" x14ac:dyDescent="0.35">
      <c r="A406" s="6" t="s">
        <v>402</v>
      </c>
      <c r="B406" s="52">
        <v>22000</v>
      </c>
      <c r="C406" s="52">
        <v>19000</v>
      </c>
      <c r="D406" s="290" t="s">
        <v>129</v>
      </c>
      <c r="E406" s="294" t="s">
        <v>129</v>
      </c>
      <c r="F406" s="360">
        <v>0</v>
      </c>
      <c r="G406" s="294" t="s">
        <v>129</v>
      </c>
    </row>
    <row r="407" spans="1:7" x14ac:dyDescent="0.35">
      <c r="A407" s="6" t="s">
        <v>632</v>
      </c>
      <c r="B407" s="30" t="s">
        <v>129</v>
      </c>
      <c r="C407" s="30" t="s">
        <v>129</v>
      </c>
      <c r="D407" s="294">
        <v>460000</v>
      </c>
      <c r="E407" s="284" t="s">
        <v>129</v>
      </c>
      <c r="F407" s="360">
        <v>0</v>
      </c>
      <c r="G407" s="284" t="s">
        <v>129</v>
      </c>
    </row>
    <row r="408" spans="1:7" x14ac:dyDescent="0.35">
      <c r="A408" s="6" t="s">
        <v>123</v>
      </c>
      <c r="B408" s="52" t="s">
        <v>129</v>
      </c>
      <c r="C408" s="52" t="s">
        <v>129</v>
      </c>
      <c r="D408" s="294" t="s">
        <v>129</v>
      </c>
      <c r="E408" s="294">
        <f>[4]เคหะและชุมชน!$F$106</f>
        <v>100000</v>
      </c>
      <c r="F408" s="360">
        <v>2</v>
      </c>
      <c r="G408" s="294">
        <f>[3]เคหะและชุมชน!$F$106</f>
        <v>300000</v>
      </c>
    </row>
    <row r="409" spans="1:7" x14ac:dyDescent="0.35">
      <c r="A409" s="11" t="s">
        <v>709</v>
      </c>
      <c r="B409" s="30">
        <f>B406</f>
        <v>22000</v>
      </c>
      <c r="C409" s="30">
        <f>C406</f>
        <v>19000</v>
      </c>
      <c r="D409" s="284">
        <f>D407</f>
        <v>460000</v>
      </c>
      <c r="E409" s="284">
        <f>E408</f>
        <v>100000</v>
      </c>
      <c r="F409" s="336"/>
      <c r="G409" s="284">
        <f>[3]เคหะและชุมชน!$F$105</f>
        <v>300000</v>
      </c>
    </row>
    <row r="410" spans="1:7" x14ac:dyDescent="0.35">
      <c r="A410" s="11" t="s">
        <v>128</v>
      </c>
      <c r="B410" s="14">
        <v>22000</v>
      </c>
      <c r="C410" s="14">
        <f>C405</f>
        <v>0</v>
      </c>
      <c r="D410" s="280">
        <f>D405</f>
        <v>0</v>
      </c>
      <c r="E410" s="284">
        <f>[4]เคหะและชุมชน!$F$104</f>
        <v>100000</v>
      </c>
      <c r="F410" s="336"/>
      <c r="G410" s="284">
        <f>[3]เคหะและชุมชน!$F$104</f>
        <v>300000</v>
      </c>
    </row>
    <row r="411" spans="1:7" x14ac:dyDescent="0.35">
      <c r="A411" s="11" t="s">
        <v>282</v>
      </c>
      <c r="B411" s="40">
        <v>1632861.6</v>
      </c>
      <c r="C411" s="40">
        <f>C410+C403+C376</f>
        <v>2343835.62</v>
      </c>
      <c r="D411" s="366">
        <f>D410+D403+D376</f>
        <v>1960353.23</v>
      </c>
      <c r="E411" s="280">
        <f>[4]เคหะและชุมชน!$F$6</f>
        <v>4012040</v>
      </c>
      <c r="F411" s="336"/>
      <c r="G411" s="280">
        <f>[3]เคหะและชุมชน!$F$6</f>
        <v>5446860</v>
      </c>
    </row>
    <row r="412" spans="1:7" ht="21" customHeight="1" x14ac:dyDescent="0.35">
      <c r="A412" s="11" t="s">
        <v>68</v>
      </c>
      <c r="B412" s="11"/>
      <c r="C412" s="11"/>
      <c r="D412" s="347"/>
      <c r="E412" s="253"/>
      <c r="F412" s="337"/>
      <c r="G412" s="253"/>
    </row>
    <row r="413" spans="1:7" x14ac:dyDescent="0.35">
      <c r="A413" s="11" t="s">
        <v>271</v>
      </c>
      <c r="B413" s="11"/>
      <c r="C413" s="11"/>
      <c r="D413" s="347"/>
      <c r="E413" s="253"/>
      <c r="F413" s="337"/>
      <c r="G413" s="253"/>
    </row>
    <row r="414" spans="1:7" x14ac:dyDescent="0.35">
      <c r="A414" s="6" t="s">
        <v>379</v>
      </c>
      <c r="B414" s="54"/>
      <c r="C414" s="54"/>
      <c r="D414" s="399"/>
      <c r="E414" s="258"/>
      <c r="F414" s="337"/>
      <c r="G414" s="258"/>
    </row>
    <row r="415" spans="1:7" x14ac:dyDescent="0.35">
      <c r="A415" s="98" t="s">
        <v>434</v>
      </c>
      <c r="B415" s="302">
        <v>641379.07999999996</v>
      </c>
      <c r="C415" s="85" t="s">
        <v>129</v>
      </c>
      <c r="D415" s="397">
        <v>184944.44</v>
      </c>
      <c r="E415" s="85" t="s">
        <v>129</v>
      </c>
      <c r="F415" s="377">
        <v>0</v>
      </c>
      <c r="G415" s="85" t="s">
        <v>129</v>
      </c>
    </row>
    <row r="416" spans="1:7" x14ac:dyDescent="0.35">
      <c r="A416" s="12" t="s">
        <v>380</v>
      </c>
      <c r="B416" s="219">
        <v>641379.07999999996</v>
      </c>
      <c r="C416" s="226" t="s">
        <v>129</v>
      </c>
      <c r="D416" s="400">
        <f>D415</f>
        <v>184944.44</v>
      </c>
      <c r="E416" s="225" t="s">
        <v>129</v>
      </c>
      <c r="F416" s="340"/>
      <c r="G416" s="225" t="s">
        <v>129</v>
      </c>
    </row>
    <row r="417" spans="1:7" x14ac:dyDescent="0.35">
      <c r="A417" s="11" t="s">
        <v>283</v>
      </c>
      <c r="B417" s="40">
        <v>641379.07999999996</v>
      </c>
      <c r="C417" s="264" t="s">
        <v>129</v>
      </c>
      <c r="D417" s="375">
        <f>D416</f>
        <v>184944.44</v>
      </c>
      <c r="E417" s="30" t="s">
        <v>129</v>
      </c>
      <c r="F417" s="337"/>
      <c r="G417" s="30" t="s">
        <v>129</v>
      </c>
    </row>
    <row r="418" spans="1:7" x14ac:dyDescent="0.35">
      <c r="A418" s="11" t="s">
        <v>43</v>
      </c>
      <c r="B418" s="11"/>
      <c r="C418" s="11"/>
      <c r="D418" s="347"/>
      <c r="E418" s="253"/>
      <c r="F418" s="337"/>
      <c r="G418" s="253"/>
    </row>
    <row r="419" spans="1:7" x14ac:dyDescent="0.35">
      <c r="A419" s="11" t="s">
        <v>316</v>
      </c>
      <c r="B419" s="11"/>
      <c r="C419" s="11"/>
      <c r="D419" s="347"/>
      <c r="E419" s="253"/>
      <c r="F419" s="337"/>
      <c r="G419" s="253"/>
    </row>
    <row r="420" spans="1:7" x14ac:dyDescent="0.35">
      <c r="A420" s="11" t="s">
        <v>323</v>
      </c>
      <c r="B420" s="14"/>
      <c r="C420" s="30"/>
      <c r="D420" s="284"/>
      <c r="E420" s="280"/>
      <c r="F420" s="336"/>
      <c r="G420" s="280"/>
    </row>
    <row r="421" spans="1:7" x14ac:dyDescent="0.35">
      <c r="A421" s="6" t="s">
        <v>326</v>
      </c>
      <c r="B421" s="30"/>
      <c r="C421" s="30"/>
      <c r="D421" s="284"/>
      <c r="E421" s="257"/>
      <c r="F421" s="337"/>
      <c r="G421" s="257"/>
    </row>
    <row r="422" spans="1:7" x14ac:dyDescent="0.35">
      <c r="A422" s="6" t="s">
        <v>327</v>
      </c>
      <c r="B422" s="11"/>
      <c r="C422" s="11"/>
      <c r="D422" s="383"/>
      <c r="E422" s="253"/>
      <c r="F422" s="337"/>
      <c r="G422" s="253"/>
    </row>
    <row r="423" spans="1:7" x14ac:dyDescent="0.35">
      <c r="A423" s="13" t="s">
        <v>148</v>
      </c>
      <c r="B423" s="52">
        <v>10000</v>
      </c>
      <c r="C423" s="30" t="s">
        <v>129</v>
      </c>
      <c r="D423" s="284" t="s">
        <v>129</v>
      </c>
      <c r="E423" s="284" t="s">
        <v>129</v>
      </c>
      <c r="F423" s="360">
        <v>0</v>
      </c>
      <c r="G423" s="284" t="s">
        <v>129</v>
      </c>
    </row>
    <row r="424" spans="1:7" ht="21" customHeight="1" x14ac:dyDescent="0.35">
      <c r="A424" s="13" t="s">
        <v>568</v>
      </c>
      <c r="B424" s="30" t="s">
        <v>129</v>
      </c>
      <c r="C424" s="52">
        <v>36000</v>
      </c>
      <c r="D424" s="284" t="s">
        <v>129</v>
      </c>
      <c r="E424" s="285">
        <f>[4]เคหะและชุมชน!$F$117</f>
        <v>20000</v>
      </c>
      <c r="F424" s="360">
        <f t="shared" si="9"/>
        <v>0</v>
      </c>
      <c r="G424" s="285">
        <f>[3]เคหะและชุมชน!$F$117</f>
        <v>20000</v>
      </c>
    </row>
    <row r="425" spans="1:7" x14ac:dyDescent="0.35">
      <c r="A425" s="13" t="s">
        <v>569</v>
      </c>
      <c r="B425" s="30"/>
      <c r="C425" s="30"/>
      <c r="D425" s="284"/>
      <c r="E425" s="253"/>
      <c r="F425" s="337"/>
      <c r="G425" s="253"/>
    </row>
    <row r="426" spans="1:7" x14ac:dyDescent="0.35">
      <c r="A426" s="11" t="s">
        <v>706</v>
      </c>
      <c r="B426" s="30">
        <f>B423</f>
        <v>10000</v>
      </c>
      <c r="C426" s="30">
        <f>C424</f>
        <v>36000</v>
      </c>
      <c r="D426" s="284" t="str">
        <f>D424</f>
        <v xml:space="preserve"> -</v>
      </c>
      <c r="E426" s="280">
        <f>E424</f>
        <v>20000</v>
      </c>
      <c r="F426" s="337"/>
      <c r="G426" s="280">
        <f>[3]เคหะและชุมชน!$F$114</f>
        <v>20000</v>
      </c>
    </row>
    <row r="427" spans="1:7" x14ac:dyDescent="0.35">
      <c r="A427" s="11" t="s">
        <v>120</v>
      </c>
      <c r="B427" s="30">
        <f>B426</f>
        <v>10000</v>
      </c>
      <c r="C427" s="30">
        <f>C426</f>
        <v>36000</v>
      </c>
      <c r="D427" s="284" t="s">
        <v>129</v>
      </c>
      <c r="E427" s="284">
        <f>[4]เคหะและชุมชน!$F$113</f>
        <v>20000</v>
      </c>
      <c r="F427" s="336"/>
      <c r="G427" s="284">
        <f>[3]เคหะและชุมชน!$F$113</f>
        <v>20000</v>
      </c>
    </row>
    <row r="428" spans="1:7" x14ac:dyDescent="0.35">
      <c r="A428" s="11" t="s">
        <v>44</v>
      </c>
      <c r="B428" s="30">
        <f>B427</f>
        <v>10000</v>
      </c>
      <c r="C428" s="30">
        <f>C427</f>
        <v>36000</v>
      </c>
      <c r="D428" s="284" t="str">
        <f t="shared" ref="D428" si="10">D426</f>
        <v xml:space="preserve"> -</v>
      </c>
      <c r="E428" s="284">
        <f>[4]เคหะและชุมชน!$F$112</f>
        <v>20000</v>
      </c>
      <c r="F428" s="336"/>
      <c r="G428" s="284">
        <f>[3]เคหะและชุมชน!$F$112</f>
        <v>20000</v>
      </c>
    </row>
    <row r="429" spans="1:7" x14ac:dyDescent="0.35">
      <c r="A429" s="11" t="s">
        <v>45</v>
      </c>
      <c r="B429" s="30">
        <f>B428+B417+B411</f>
        <v>2284240.6800000002</v>
      </c>
      <c r="C429" s="30">
        <f>C428+C411</f>
        <v>2379835.62</v>
      </c>
      <c r="D429" s="375">
        <f>D417+D411</f>
        <v>2145297.67</v>
      </c>
      <c r="E429" s="280">
        <f>E428+E411</f>
        <v>4032040</v>
      </c>
      <c r="F429" s="336"/>
      <c r="G429" s="280">
        <f>G428+G411</f>
        <v>5466860</v>
      </c>
    </row>
    <row r="430" spans="1:7" x14ac:dyDescent="0.35">
      <c r="A430" s="11" t="s">
        <v>100</v>
      </c>
      <c r="B430" s="11"/>
      <c r="C430" s="11"/>
      <c r="D430" s="347"/>
      <c r="E430" s="258"/>
      <c r="F430" s="337"/>
      <c r="G430" s="258"/>
    </row>
    <row r="431" spans="1:7" x14ac:dyDescent="0.35">
      <c r="A431" s="11" t="s">
        <v>101</v>
      </c>
      <c r="B431" s="11"/>
      <c r="C431" s="11"/>
      <c r="D431" s="347"/>
      <c r="E431" s="258"/>
      <c r="F431" s="337"/>
      <c r="G431" s="258"/>
    </row>
    <row r="432" spans="1:7" x14ac:dyDescent="0.35">
      <c r="A432" s="97" t="s">
        <v>316</v>
      </c>
      <c r="B432" s="97"/>
      <c r="C432" s="97"/>
      <c r="D432" s="351"/>
      <c r="E432" s="256"/>
      <c r="F432" s="338"/>
      <c r="G432" s="256"/>
    </row>
    <row r="433" spans="1:7" x14ac:dyDescent="0.35">
      <c r="A433" s="12" t="s">
        <v>323</v>
      </c>
      <c r="B433" s="225"/>
      <c r="C433" s="225"/>
      <c r="D433" s="295"/>
      <c r="E433" s="289"/>
      <c r="F433" s="339"/>
      <c r="G433" s="289"/>
    </row>
    <row r="434" spans="1:7" x14ac:dyDescent="0.35">
      <c r="A434" s="6" t="s">
        <v>326</v>
      </c>
      <c r="B434" s="14"/>
      <c r="C434" s="14"/>
      <c r="D434" s="280"/>
      <c r="E434" s="258"/>
      <c r="F434" s="337"/>
      <c r="G434" s="258"/>
    </row>
    <row r="435" spans="1:7" x14ac:dyDescent="0.35">
      <c r="A435" s="6" t="s">
        <v>327</v>
      </c>
      <c r="B435" s="11"/>
      <c r="C435" s="11"/>
      <c r="D435" s="383"/>
      <c r="E435" s="258"/>
      <c r="F435" s="337"/>
      <c r="G435" s="258"/>
    </row>
    <row r="436" spans="1:7" x14ac:dyDescent="0.35">
      <c r="A436" s="13" t="s">
        <v>595</v>
      </c>
      <c r="B436" s="30" t="s">
        <v>129</v>
      </c>
      <c r="C436" s="52">
        <v>14590</v>
      </c>
      <c r="D436" s="284" t="s">
        <v>129</v>
      </c>
      <c r="E436" s="285">
        <f>[4]สร้างความเข้มแข็งของชุมชน!$F$11</f>
        <v>50000</v>
      </c>
      <c r="F436" s="360">
        <f t="shared" si="9"/>
        <v>0</v>
      </c>
      <c r="G436" s="285">
        <f>[3]สร้างความเข้มแข็งของชุมชน!$F$16</f>
        <v>50000</v>
      </c>
    </row>
    <row r="437" spans="1:7" x14ac:dyDescent="0.35">
      <c r="A437" s="13" t="s">
        <v>642</v>
      </c>
      <c r="B437" s="30" t="s">
        <v>129</v>
      </c>
      <c r="C437" s="30" t="s">
        <v>129</v>
      </c>
      <c r="D437" s="284" t="s">
        <v>129</v>
      </c>
      <c r="E437" s="285">
        <f>[4]สร้างความเข้มแข็งของชุมชน!$F$17</f>
        <v>20000</v>
      </c>
      <c r="F437" s="360">
        <v>0</v>
      </c>
      <c r="G437" s="285">
        <f>[3]สร้างความเข้มแข็งของชุมชน!$F$11</f>
        <v>20000</v>
      </c>
    </row>
    <row r="438" spans="1:7" x14ac:dyDescent="0.35">
      <c r="A438" s="11" t="s">
        <v>706</v>
      </c>
      <c r="B438" s="30" t="str">
        <f>B436</f>
        <v xml:space="preserve"> -</v>
      </c>
      <c r="C438" s="30">
        <f>C436</f>
        <v>14590</v>
      </c>
      <c r="D438" s="284" t="s">
        <v>129</v>
      </c>
      <c r="E438" s="285">
        <f>E437+E436</f>
        <v>70000</v>
      </c>
      <c r="F438" s="337"/>
      <c r="G438" s="285">
        <f>[3]สร้างความเข้มแข็งของชุมชน!$F$8</f>
        <v>70000</v>
      </c>
    </row>
    <row r="439" spans="1:7" x14ac:dyDescent="0.35">
      <c r="A439" s="11" t="s">
        <v>120</v>
      </c>
      <c r="B439" s="30" t="s">
        <v>129</v>
      </c>
      <c r="C439" s="30">
        <f>C438</f>
        <v>14590</v>
      </c>
      <c r="D439" s="284" t="s">
        <v>129</v>
      </c>
      <c r="E439" s="280">
        <f>[4]สร้างความเข้มแข็งของชุมชน!$F$7</f>
        <v>70000</v>
      </c>
      <c r="F439" s="336"/>
      <c r="G439" s="280">
        <f>[3]สร้างความเข้มแข็งของชุมชน!$F$7</f>
        <v>70000</v>
      </c>
    </row>
    <row r="440" spans="1:7" x14ac:dyDescent="0.35">
      <c r="A440" s="11" t="s">
        <v>271</v>
      </c>
      <c r="B440" s="16"/>
      <c r="C440" s="16"/>
      <c r="D440" s="284"/>
      <c r="E440" s="284"/>
      <c r="F440" s="336"/>
      <c r="G440" s="284"/>
    </row>
    <row r="441" spans="1:7" x14ac:dyDescent="0.35">
      <c r="A441" s="6" t="s">
        <v>382</v>
      </c>
      <c r="B441" s="52">
        <v>100000</v>
      </c>
      <c r="C441" s="52">
        <v>95000</v>
      </c>
      <c r="D441" s="294" t="s">
        <v>129</v>
      </c>
      <c r="E441" s="294" t="s">
        <v>129</v>
      </c>
      <c r="F441" s="360">
        <v>0</v>
      </c>
      <c r="G441" s="294" t="s">
        <v>129</v>
      </c>
    </row>
    <row r="442" spans="1:7" x14ac:dyDescent="0.35">
      <c r="A442" s="11" t="s">
        <v>380</v>
      </c>
      <c r="B442" s="30">
        <v>100000</v>
      </c>
      <c r="C442" s="30">
        <v>95000</v>
      </c>
      <c r="D442" s="284" t="s">
        <v>129</v>
      </c>
      <c r="E442" s="284" t="s">
        <v>129</v>
      </c>
      <c r="F442" s="336"/>
      <c r="G442" s="284" t="s">
        <v>129</v>
      </c>
    </row>
    <row r="443" spans="1:7" x14ac:dyDescent="0.35">
      <c r="A443" s="11" t="s">
        <v>284</v>
      </c>
      <c r="B443" s="30">
        <v>100000</v>
      </c>
      <c r="C443" s="30">
        <f>C442+C439</f>
        <v>109590</v>
      </c>
      <c r="D443" s="284" t="s">
        <v>129</v>
      </c>
      <c r="E443" s="280">
        <f>[4]สร้างความเข้มแข็งของชุมชน!$F$6</f>
        <v>70000</v>
      </c>
      <c r="F443" s="336"/>
      <c r="G443" s="280">
        <f>[3]สร้างความเข้มแข็งของชุมชน!$F$6</f>
        <v>70000</v>
      </c>
    </row>
    <row r="444" spans="1:7" x14ac:dyDescent="0.35">
      <c r="A444" s="11" t="s">
        <v>285</v>
      </c>
      <c r="B444" s="30">
        <v>100000</v>
      </c>
      <c r="C444" s="30">
        <f>C443</f>
        <v>109590</v>
      </c>
      <c r="D444" s="284" t="str">
        <f>D443</f>
        <v xml:space="preserve"> -</v>
      </c>
      <c r="E444" s="280">
        <f>E443</f>
        <v>70000</v>
      </c>
      <c r="F444" s="336"/>
      <c r="G444" s="280">
        <f>G443</f>
        <v>70000</v>
      </c>
    </row>
    <row r="445" spans="1:7" ht="21" customHeight="1" x14ac:dyDescent="0.35">
      <c r="A445" s="11" t="s">
        <v>401</v>
      </c>
      <c r="B445" s="11"/>
      <c r="C445" s="11"/>
      <c r="D445" s="347"/>
      <c r="E445" s="253"/>
      <c r="F445" s="337"/>
      <c r="G445" s="253"/>
    </row>
    <row r="446" spans="1:7" x14ac:dyDescent="0.35">
      <c r="A446" s="11" t="s">
        <v>406</v>
      </c>
      <c r="B446" s="11"/>
      <c r="C446" s="11"/>
      <c r="D446" s="347"/>
      <c r="E446" s="253"/>
      <c r="F446" s="337"/>
      <c r="G446" s="253"/>
    </row>
    <row r="447" spans="1:7" x14ac:dyDescent="0.35">
      <c r="A447" s="11" t="s">
        <v>316</v>
      </c>
      <c r="B447" s="11"/>
      <c r="C447" s="11"/>
      <c r="D447" s="347"/>
      <c r="E447" s="253"/>
      <c r="F447" s="337"/>
      <c r="G447" s="253"/>
    </row>
    <row r="448" spans="1:7" x14ac:dyDescent="0.35">
      <c r="A448" s="11" t="s">
        <v>323</v>
      </c>
      <c r="B448" s="14"/>
      <c r="C448" s="14"/>
      <c r="D448" s="280"/>
      <c r="E448" s="280"/>
      <c r="F448" s="336"/>
      <c r="G448" s="280"/>
    </row>
    <row r="449" spans="1:7" x14ac:dyDescent="0.35">
      <c r="A449" s="97"/>
      <c r="B449" s="84"/>
      <c r="C449" s="84"/>
      <c r="D449" s="286"/>
      <c r="E449" s="286"/>
      <c r="F449" s="341"/>
      <c r="G449" s="286"/>
    </row>
    <row r="450" spans="1:7" x14ac:dyDescent="0.35">
      <c r="A450" s="4" t="s">
        <v>326</v>
      </c>
      <c r="B450" s="159"/>
      <c r="C450" s="159"/>
      <c r="D450" s="289"/>
      <c r="E450" s="262"/>
      <c r="F450" s="340"/>
      <c r="G450" s="262"/>
    </row>
    <row r="451" spans="1:7" x14ac:dyDescent="0.35">
      <c r="A451" s="6" t="s">
        <v>327</v>
      </c>
      <c r="B451" s="14"/>
      <c r="C451" s="14"/>
      <c r="D451" s="280"/>
      <c r="E451" s="253"/>
      <c r="F451" s="337"/>
      <c r="G451" s="253"/>
    </row>
    <row r="452" spans="1:7" x14ac:dyDescent="0.35">
      <c r="A452" s="13" t="s">
        <v>435</v>
      </c>
      <c r="B452" s="52">
        <v>41393</v>
      </c>
      <c r="C452" s="52">
        <v>87638</v>
      </c>
      <c r="D452" s="294">
        <v>73225</v>
      </c>
      <c r="E452" s="285">
        <f>[4]การศาสนาวัฒนธรรมและนันทนาการ!$F$11</f>
        <v>150000</v>
      </c>
      <c r="F452" s="360">
        <f t="shared" ref="F452:F471" si="11">((G452-E452)/G452)</f>
        <v>0</v>
      </c>
      <c r="G452" s="285">
        <f>[3]การศาสนาวัฒนธรรมและนันทนาการ!$F$16</f>
        <v>150000</v>
      </c>
    </row>
    <row r="453" spans="1:7" x14ac:dyDescent="0.35">
      <c r="A453" s="13" t="s">
        <v>436</v>
      </c>
      <c r="B453" s="8">
        <v>123094</v>
      </c>
      <c r="C453" s="8">
        <v>126410</v>
      </c>
      <c r="D453" s="281">
        <v>149168</v>
      </c>
      <c r="E453" s="285">
        <f>[4]การศาสนาวัฒนธรรมและนันทนาการ!$F$18</f>
        <v>230000</v>
      </c>
      <c r="F453" s="360">
        <v>-0.13789999999999999</v>
      </c>
      <c r="G453" s="285">
        <f>[3]การศาสนาวัฒนธรรมและนันทนาการ!$F$11</f>
        <v>250000</v>
      </c>
    </row>
    <row r="454" spans="1:7" x14ac:dyDescent="0.35">
      <c r="A454" s="11" t="s">
        <v>706</v>
      </c>
      <c r="B454" s="8">
        <f>B453+B452</f>
        <v>164487</v>
      </c>
      <c r="C454" s="8">
        <f>C453+C452</f>
        <v>214048</v>
      </c>
      <c r="D454" s="281">
        <f>D453+D452</f>
        <v>222393</v>
      </c>
      <c r="E454" s="285">
        <f>E453+E452</f>
        <v>380000</v>
      </c>
      <c r="F454" s="337"/>
      <c r="G454" s="285">
        <f>[3]การศาสนาวัฒนธรรมและนันทนาการ!$F$8</f>
        <v>400000</v>
      </c>
    </row>
    <row r="455" spans="1:7" x14ac:dyDescent="0.35">
      <c r="A455" s="11" t="s">
        <v>120</v>
      </c>
      <c r="B455" s="14">
        <v>164487</v>
      </c>
      <c r="C455" s="14">
        <f>C454</f>
        <v>214048</v>
      </c>
      <c r="D455" s="280">
        <f>D454</f>
        <v>222393</v>
      </c>
      <c r="E455" s="284">
        <f>[4]การศาสนาวัฒนธรรมและนันทนาการ!$F$7</f>
        <v>380000</v>
      </c>
      <c r="F455" s="336"/>
      <c r="G455" s="284">
        <f>[3]การศาสนาวัฒนธรรมและนันทนาการ!$F$7</f>
        <v>400000</v>
      </c>
    </row>
    <row r="456" spans="1:7" x14ac:dyDescent="0.35">
      <c r="A456" s="11" t="s">
        <v>271</v>
      </c>
      <c r="B456" s="11"/>
      <c r="C456" s="11"/>
      <c r="D456" s="347"/>
      <c r="E456" s="253"/>
      <c r="F456" s="337"/>
      <c r="G456" s="253"/>
    </row>
    <row r="457" spans="1:7" x14ac:dyDescent="0.35">
      <c r="A457" s="6" t="s">
        <v>379</v>
      </c>
      <c r="B457" s="15"/>
      <c r="C457" s="15"/>
      <c r="D457" s="258"/>
      <c r="E457" s="257"/>
      <c r="F457" s="337"/>
      <c r="G457" s="257"/>
    </row>
    <row r="458" spans="1:7" x14ac:dyDescent="0.35">
      <c r="A458" s="13" t="s">
        <v>606</v>
      </c>
      <c r="B458" s="8">
        <v>50000</v>
      </c>
      <c r="C458" s="20">
        <v>50000</v>
      </c>
      <c r="D458" s="362">
        <v>50000</v>
      </c>
      <c r="E458" s="284" t="s">
        <v>129</v>
      </c>
      <c r="F458" s="360">
        <v>0</v>
      </c>
      <c r="G458" s="284" t="s">
        <v>129</v>
      </c>
    </row>
    <row r="459" spans="1:7" x14ac:dyDescent="0.35">
      <c r="A459" s="6" t="s">
        <v>382</v>
      </c>
      <c r="B459" s="15"/>
      <c r="C459" s="15"/>
      <c r="D459" s="258"/>
      <c r="E459" s="252"/>
      <c r="F459" s="360"/>
      <c r="G459" s="252"/>
    </row>
    <row r="460" spans="1:7" x14ac:dyDescent="0.35">
      <c r="A460" s="13" t="s">
        <v>437</v>
      </c>
      <c r="B460" s="8">
        <v>130000</v>
      </c>
      <c r="C460" s="8">
        <v>130000</v>
      </c>
      <c r="D460" s="281">
        <v>130000</v>
      </c>
      <c r="E460" s="294" t="s">
        <v>129</v>
      </c>
      <c r="F460" s="360">
        <v>0</v>
      </c>
      <c r="G460" s="294" t="s">
        <v>129</v>
      </c>
    </row>
    <row r="461" spans="1:7" ht="21" customHeight="1" x14ac:dyDescent="0.35">
      <c r="A461" s="11" t="s">
        <v>380</v>
      </c>
      <c r="B461" s="14">
        <v>189000</v>
      </c>
      <c r="C461" s="14">
        <f>C460+C458</f>
        <v>180000</v>
      </c>
      <c r="D461" s="280">
        <f>D460+D458</f>
        <v>180000</v>
      </c>
      <c r="E461" s="294" t="s">
        <v>129</v>
      </c>
      <c r="F461" s="336"/>
      <c r="G461" s="294" t="s">
        <v>129</v>
      </c>
    </row>
    <row r="462" spans="1:7" ht="21" customHeight="1" x14ac:dyDescent="0.35">
      <c r="A462" s="11" t="s">
        <v>286</v>
      </c>
      <c r="B462" s="14">
        <v>344487</v>
      </c>
      <c r="C462" s="14">
        <f>C461+C455</f>
        <v>394048</v>
      </c>
      <c r="D462" s="280">
        <f>D461+D455</f>
        <v>402393</v>
      </c>
      <c r="E462" s="280">
        <f>[4]การศาสนาวัฒนธรรมและนันทนาการ!$F$6</f>
        <v>380000</v>
      </c>
      <c r="F462" s="336"/>
      <c r="G462" s="280">
        <f>G455</f>
        <v>400000</v>
      </c>
    </row>
    <row r="463" spans="1:7" x14ac:dyDescent="0.35">
      <c r="A463" s="11" t="s">
        <v>407</v>
      </c>
      <c r="B463" s="11"/>
      <c r="C463" s="11"/>
      <c r="D463" s="347"/>
      <c r="E463" s="253"/>
      <c r="F463" s="337"/>
      <c r="G463" s="253"/>
    </row>
    <row r="464" spans="1:7" x14ac:dyDescent="0.35">
      <c r="A464" s="11" t="s">
        <v>316</v>
      </c>
      <c r="B464" s="11"/>
      <c r="C464" s="11"/>
      <c r="D464" s="347"/>
      <c r="E464" s="253"/>
      <c r="F464" s="337"/>
      <c r="G464" s="253"/>
    </row>
    <row r="465" spans="1:7" x14ac:dyDescent="0.35">
      <c r="A465" s="11" t="s">
        <v>323</v>
      </c>
      <c r="B465" s="14"/>
      <c r="C465" s="14"/>
      <c r="D465" s="366"/>
      <c r="E465" s="280"/>
      <c r="F465" s="336"/>
      <c r="G465" s="280"/>
    </row>
    <row r="466" spans="1:7" x14ac:dyDescent="0.35">
      <c r="A466" s="97"/>
      <c r="B466" s="84"/>
      <c r="C466" s="84"/>
      <c r="D466" s="384"/>
      <c r="E466" s="286"/>
      <c r="F466" s="341"/>
      <c r="G466" s="286"/>
    </row>
    <row r="467" spans="1:7" x14ac:dyDescent="0.35">
      <c r="A467" s="4" t="s">
        <v>326</v>
      </c>
      <c r="B467" s="160"/>
      <c r="C467" s="160"/>
      <c r="D467" s="372"/>
      <c r="E467" s="350"/>
      <c r="F467" s="340"/>
      <c r="G467" s="350"/>
    </row>
    <row r="468" spans="1:7" x14ac:dyDescent="0.35">
      <c r="A468" s="6" t="s">
        <v>327</v>
      </c>
      <c r="B468" s="8"/>
      <c r="C468" s="8"/>
      <c r="D468" s="281"/>
      <c r="E468" s="253"/>
      <c r="F468" s="337"/>
      <c r="G468" s="253"/>
    </row>
    <row r="469" spans="1:7" x14ac:dyDescent="0.35">
      <c r="A469" s="13" t="s">
        <v>438</v>
      </c>
      <c r="B469" s="8">
        <v>98324</v>
      </c>
      <c r="C469" s="8">
        <v>120775</v>
      </c>
      <c r="D469" s="361">
        <v>74458.75</v>
      </c>
      <c r="E469" s="285">
        <f>[4]การศาสนาวัฒนธรรมและนันทนาการ!$F$29</f>
        <v>25000</v>
      </c>
      <c r="F469" s="360">
        <f t="shared" si="11"/>
        <v>0</v>
      </c>
      <c r="G469" s="285">
        <f>[3]การศาสนาวัฒนธรรมและนันทนาการ!$F$29</f>
        <v>25000</v>
      </c>
    </row>
    <row r="470" spans="1:7" x14ac:dyDescent="0.35">
      <c r="A470" s="13" t="s">
        <v>439</v>
      </c>
      <c r="B470" s="8">
        <v>39690</v>
      </c>
      <c r="C470" s="20" t="s">
        <v>129</v>
      </c>
      <c r="D470" s="362" t="s">
        <v>129</v>
      </c>
      <c r="E470" s="284" t="s">
        <v>129</v>
      </c>
      <c r="F470" s="360">
        <v>0</v>
      </c>
      <c r="G470" s="284" t="s">
        <v>129</v>
      </c>
    </row>
    <row r="471" spans="1:7" x14ac:dyDescent="0.35">
      <c r="A471" s="13" t="s">
        <v>180</v>
      </c>
      <c r="B471" s="8">
        <v>35260</v>
      </c>
      <c r="C471" s="8">
        <v>98706</v>
      </c>
      <c r="D471" s="281">
        <v>45500</v>
      </c>
      <c r="E471" s="285">
        <f>[4]การศาสนาวัฒนธรรมและนันทนาการ!$F$34</f>
        <v>150000</v>
      </c>
      <c r="F471" s="360">
        <f t="shared" si="11"/>
        <v>0</v>
      </c>
      <c r="G471" s="285">
        <f>[3]การศาสนาวัฒนธรรมและนันทนาการ!$F$34</f>
        <v>150000</v>
      </c>
    </row>
    <row r="472" spans="1:7" x14ac:dyDescent="0.35">
      <c r="A472" s="13" t="s">
        <v>182</v>
      </c>
      <c r="B472" s="52">
        <v>39230</v>
      </c>
      <c r="C472" s="52">
        <v>49845</v>
      </c>
      <c r="D472" s="294">
        <v>59945</v>
      </c>
      <c r="E472" s="294">
        <f>[4]การศาสนาวัฒนธรรมและนันทนาการ!$F$40</f>
        <v>80000</v>
      </c>
      <c r="F472" s="360">
        <v>-1</v>
      </c>
      <c r="G472" s="284" t="s">
        <v>129</v>
      </c>
    </row>
    <row r="473" spans="1:7" x14ac:dyDescent="0.35">
      <c r="A473" s="13" t="s">
        <v>570</v>
      </c>
      <c r="B473" s="30" t="s">
        <v>129</v>
      </c>
      <c r="C473" s="52">
        <v>49120</v>
      </c>
      <c r="D473" s="284" t="s">
        <v>129</v>
      </c>
      <c r="E473" s="284" t="s">
        <v>129</v>
      </c>
      <c r="F473" s="360">
        <v>0</v>
      </c>
      <c r="G473" s="284" t="s">
        <v>129</v>
      </c>
    </row>
    <row r="474" spans="1:7" x14ac:dyDescent="0.35">
      <c r="A474" s="13" t="s">
        <v>643</v>
      </c>
      <c r="B474" s="30" t="s">
        <v>129</v>
      </c>
      <c r="C474" s="30" t="s">
        <v>129</v>
      </c>
      <c r="D474" s="284" t="s">
        <v>129</v>
      </c>
      <c r="E474" s="294">
        <f>[4]การศาสนาวัฒนธรรมและนันทนาการ!$F$45</f>
        <v>75000</v>
      </c>
      <c r="F474" s="360">
        <v>-1</v>
      </c>
      <c r="G474" s="284" t="s">
        <v>129</v>
      </c>
    </row>
    <row r="475" spans="1:7" x14ac:dyDescent="0.35">
      <c r="A475" s="11" t="s">
        <v>706</v>
      </c>
      <c r="B475" s="30">
        <f>B472+B471+B470+B469</f>
        <v>212504</v>
      </c>
      <c r="C475" s="30">
        <f>C473+C472+C471+C469</f>
        <v>318446</v>
      </c>
      <c r="D475" s="284">
        <f>D472+D471+D469</f>
        <v>179903.75</v>
      </c>
      <c r="E475" s="294">
        <f>E474+E472+E471+E469</f>
        <v>330000</v>
      </c>
      <c r="F475" s="337"/>
      <c r="G475" s="284">
        <f>[3]การศาสนาวัฒนธรรมและนันทนาการ!$F$26</f>
        <v>175000</v>
      </c>
    </row>
    <row r="476" spans="1:7" x14ac:dyDescent="0.35">
      <c r="A476" s="11" t="s">
        <v>120</v>
      </c>
      <c r="B476" s="16">
        <v>212304</v>
      </c>
      <c r="C476" s="16">
        <f>C475</f>
        <v>318446</v>
      </c>
      <c r="D476" s="363">
        <f>D475</f>
        <v>179903.75</v>
      </c>
      <c r="E476" s="280">
        <f>[4]การศาสนาวัฒนธรรมและนันทนาการ!$F$25</f>
        <v>330000</v>
      </c>
      <c r="F476" s="337"/>
      <c r="G476" s="280">
        <f>[3]การศาสนาวัฒนธรรมและนันทนาการ!$F$25</f>
        <v>175000</v>
      </c>
    </row>
    <row r="477" spans="1:7" x14ac:dyDescent="0.35">
      <c r="A477" s="11" t="s">
        <v>271</v>
      </c>
      <c r="B477" s="16"/>
      <c r="C477" s="16"/>
      <c r="D477" s="367"/>
      <c r="E477" s="284"/>
      <c r="F477" s="337"/>
      <c r="G477" s="284"/>
    </row>
    <row r="478" spans="1:7" x14ac:dyDescent="0.35">
      <c r="A478" s="6" t="s">
        <v>379</v>
      </c>
      <c r="B478" s="11"/>
      <c r="C478" s="11"/>
      <c r="D478" s="383"/>
      <c r="E478" s="253"/>
      <c r="F478" s="337"/>
      <c r="G478" s="253"/>
    </row>
    <row r="479" spans="1:7" x14ac:dyDescent="0.35">
      <c r="A479" s="13" t="s">
        <v>622</v>
      </c>
      <c r="B479" s="30" t="s">
        <v>129</v>
      </c>
      <c r="C479" s="52">
        <v>94249</v>
      </c>
      <c r="D479" s="294">
        <v>20000</v>
      </c>
      <c r="E479" s="284" t="s">
        <v>129</v>
      </c>
      <c r="F479" s="360">
        <v>0</v>
      </c>
      <c r="G479" s="284" t="s">
        <v>129</v>
      </c>
    </row>
    <row r="480" spans="1:7" x14ac:dyDescent="0.35">
      <c r="A480" s="11" t="s">
        <v>380</v>
      </c>
      <c r="B480" s="14">
        <v>10000</v>
      </c>
      <c r="C480" s="14">
        <f>C479</f>
        <v>94249</v>
      </c>
      <c r="D480" s="280">
        <f>D479</f>
        <v>20000</v>
      </c>
      <c r="E480" s="284" t="s">
        <v>129</v>
      </c>
      <c r="F480" s="336"/>
      <c r="G480" s="284" t="s">
        <v>129</v>
      </c>
    </row>
    <row r="481" spans="1:7" x14ac:dyDescent="0.35">
      <c r="A481" s="11" t="s">
        <v>287</v>
      </c>
      <c r="B481" s="14">
        <v>222304</v>
      </c>
      <c r="C481" s="14">
        <f>C480+C476</f>
        <v>412695</v>
      </c>
      <c r="D481" s="366">
        <f>D480+D476</f>
        <v>199903.75</v>
      </c>
      <c r="E481" s="280">
        <f>[4]การศาสนาวัฒนธรรมและนันทนาการ!$F$24</f>
        <v>330000</v>
      </c>
      <c r="F481" s="336"/>
      <c r="G481" s="280">
        <f>[3]การศาสนาวัฒนธรรมและนันทนาการ!$F$24</f>
        <v>175000</v>
      </c>
    </row>
    <row r="482" spans="1:7" x14ac:dyDescent="0.35">
      <c r="A482" s="11" t="s">
        <v>267</v>
      </c>
      <c r="B482" s="265"/>
      <c r="C482" s="265"/>
      <c r="D482" s="354"/>
      <c r="E482" s="266"/>
      <c r="F482" s="344"/>
      <c r="G482" s="266"/>
    </row>
    <row r="483" spans="1:7" x14ac:dyDescent="0.35">
      <c r="A483" s="97" t="s">
        <v>316</v>
      </c>
      <c r="B483" s="97"/>
      <c r="C483" s="97"/>
      <c r="D483" s="351"/>
      <c r="E483" s="259"/>
      <c r="F483" s="338"/>
      <c r="G483" s="259"/>
    </row>
    <row r="484" spans="1:7" x14ac:dyDescent="0.35">
      <c r="A484" s="12" t="s">
        <v>323</v>
      </c>
      <c r="B484" s="219"/>
      <c r="C484" s="219"/>
      <c r="D484" s="365"/>
      <c r="E484" s="289"/>
      <c r="F484" s="339"/>
      <c r="G484" s="289"/>
    </row>
    <row r="485" spans="1:7" x14ac:dyDescent="0.35">
      <c r="A485" s="6" t="s">
        <v>326</v>
      </c>
      <c r="B485" s="54"/>
      <c r="C485" s="54"/>
      <c r="D485" s="401"/>
      <c r="E485" s="258"/>
      <c r="F485" s="337"/>
      <c r="G485" s="258"/>
    </row>
    <row r="486" spans="1:7" x14ac:dyDescent="0.35">
      <c r="A486" s="6" t="s">
        <v>327</v>
      </c>
      <c r="B486" s="11"/>
      <c r="C486" s="11"/>
      <c r="D486" s="383"/>
      <c r="E486" s="253"/>
      <c r="F486" s="337"/>
      <c r="G486" s="253"/>
    </row>
    <row r="487" spans="1:7" x14ac:dyDescent="0.35">
      <c r="A487" s="13" t="s">
        <v>349</v>
      </c>
      <c r="B487" s="38">
        <v>501407.5</v>
      </c>
      <c r="C487" s="38">
        <v>552207.5</v>
      </c>
      <c r="D487" s="361">
        <v>499287.5</v>
      </c>
      <c r="E487" s="285">
        <f>[4]การศาสนาวัฒนธรรมและนันทนาการ!$F$56</f>
        <v>500000</v>
      </c>
      <c r="F487" s="360">
        <f t="shared" ref="F487:F488" si="12">((G487-E487)/G487)</f>
        <v>0</v>
      </c>
      <c r="G487" s="285">
        <f>[3]การศาสนาวัฒนธรรมและนันทนาการ!$F$46</f>
        <v>500000</v>
      </c>
    </row>
    <row r="488" spans="1:7" x14ac:dyDescent="0.35">
      <c r="A488" s="13" t="s">
        <v>596</v>
      </c>
      <c r="B488" s="52">
        <v>294948</v>
      </c>
      <c r="C488" s="157">
        <v>284149.69</v>
      </c>
      <c r="D488" s="305">
        <v>175032</v>
      </c>
      <c r="E488" s="285">
        <f>[4]การศาสนาวัฒนธรรมและนันทนาการ!$F$64</f>
        <v>50000</v>
      </c>
      <c r="F488" s="360">
        <f t="shared" si="12"/>
        <v>0</v>
      </c>
      <c r="G488" s="285">
        <f>[3]การศาสนาวัฒนธรรมและนันทนาการ!$F$55</f>
        <v>50000</v>
      </c>
    </row>
    <row r="489" spans="1:7" x14ac:dyDescent="0.35">
      <c r="A489" s="13" t="s">
        <v>644</v>
      </c>
      <c r="B489" s="30" t="s">
        <v>129</v>
      </c>
      <c r="C489" s="30" t="s">
        <v>129</v>
      </c>
      <c r="D489" s="284" t="s">
        <v>129</v>
      </c>
      <c r="E489" s="285">
        <f>[4]การศาสนาวัฒนธรรมและนันทนาการ!$F$69</f>
        <v>80000</v>
      </c>
      <c r="F489" s="360">
        <v>-1</v>
      </c>
      <c r="G489" s="284" t="s">
        <v>129</v>
      </c>
    </row>
    <row r="490" spans="1:7" x14ac:dyDescent="0.35">
      <c r="A490" s="11" t="s">
        <v>706</v>
      </c>
      <c r="B490" s="30">
        <f>B488+B487</f>
        <v>796355.5</v>
      </c>
      <c r="C490" s="30">
        <f>C488+C487</f>
        <v>836357.19</v>
      </c>
      <c r="D490" s="284">
        <f>D488+D487</f>
        <v>674319.5</v>
      </c>
      <c r="E490" s="280">
        <f>E489+E488+E487</f>
        <v>630000</v>
      </c>
      <c r="F490" s="337"/>
      <c r="G490" s="284">
        <f>[3]การศาสนาวัฒนธรรมและนันทนาการ!$F$43</f>
        <v>550000</v>
      </c>
    </row>
    <row r="491" spans="1:7" x14ac:dyDescent="0.35">
      <c r="A491" s="11" t="s">
        <v>120</v>
      </c>
      <c r="B491" s="40">
        <v>796355.5</v>
      </c>
      <c r="C491" s="40">
        <f>C490</f>
        <v>836357.19</v>
      </c>
      <c r="D491" s="366">
        <f>D490</f>
        <v>674319.5</v>
      </c>
      <c r="E491" s="280">
        <f>[4]การศาสนาวัฒนธรรมและนันทนาการ!$F$52</f>
        <v>630000</v>
      </c>
      <c r="F491" s="336"/>
      <c r="G491" s="280">
        <f>[3]การศาสนาวัฒนธรรมและนันทนาการ!$F$42</f>
        <v>550000</v>
      </c>
    </row>
    <row r="492" spans="1:7" x14ac:dyDescent="0.35">
      <c r="A492" s="11" t="s">
        <v>271</v>
      </c>
      <c r="B492" s="40"/>
      <c r="C492" s="40"/>
      <c r="D492" s="366"/>
      <c r="E492" s="280"/>
      <c r="F492" s="336"/>
      <c r="G492" s="280"/>
    </row>
    <row r="493" spans="1:7" x14ac:dyDescent="0.35">
      <c r="A493" s="6" t="s">
        <v>379</v>
      </c>
      <c r="B493" s="40"/>
      <c r="C493" s="40"/>
      <c r="D493" s="366"/>
      <c r="E493" s="280"/>
      <c r="F493" s="336"/>
      <c r="G493" s="280"/>
    </row>
    <row r="494" spans="1:7" x14ac:dyDescent="0.35">
      <c r="A494" s="13" t="s">
        <v>687</v>
      </c>
      <c r="B494" s="30" t="s">
        <v>129</v>
      </c>
      <c r="C494" s="30" t="s">
        <v>129</v>
      </c>
      <c r="D494" s="285">
        <v>32000</v>
      </c>
      <c r="E494" s="30" t="s">
        <v>129</v>
      </c>
      <c r="F494" s="360">
        <v>0</v>
      </c>
      <c r="G494" s="30" t="s">
        <v>129</v>
      </c>
    </row>
    <row r="495" spans="1:7" x14ac:dyDescent="0.35">
      <c r="A495" s="11" t="s">
        <v>380</v>
      </c>
      <c r="B495" s="30" t="s">
        <v>129</v>
      </c>
      <c r="C495" s="30" t="s">
        <v>129</v>
      </c>
      <c r="D495" s="280">
        <f>D494</f>
        <v>32000</v>
      </c>
      <c r="E495" s="30" t="s">
        <v>129</v>
      </c>
      <c r="F495" s="30"/>
      <c r="G495" s="30" t="s">
        <v>129</v>
      </c>
    </row>
    <row r="496" spans="1:7" x14ac:dyDescent="0.35">
      <c r="A496" s="11" t="s">
        <v>288</v>
      </c>
      <c r="B496" s="40">
        <f>B491</f>
        <v>796355.5</v>
      </c>
      <c r="C496" s="40">
        <f>C491</f>
        <v>836357.19</v>
      </c>
      <c r="D496" s="366">
        <f>D495+D491</f>
        <v>706319.5</v>
      </c>
      <c r="E496" s="280">
        <f>E491</f>
        <v>630000</v>
      </c>
      <c r="F496" s="336"/>
      <c r="G496" s="280">
        <f>[3]การศาสนาวัฒนธรรมและนันทนาการ!$F$41</f>
        <v>550000</v>
      </c>
    </row>
    <row r="497" spans="1:7" x14ac:dyDescent="0.35">
      <c r="A497" s="11" t="s">
        <v>289</v>
      </c>
      <c r="B497" s="40">
        <f>B496+B481+B462</f>
        <v>1363146.5</v>
      </c>
      <c r="C497" s="40">
        <f>C496+C481+C462</f>
        <v>1643100.19</v>
      </c>
      <c r="D497" s="366">
        <f>D496+D481+D462</f>
        <v>1308616.25</v>
      </c>
      <c r="E497" s="280">
        <f>E496+E481+E462</f>
        <v>1340000</v>
      </c>
      <c r="F497" s="336"/>
      <c r="G497" s="280">
        <f>G496+G481+G462</f>
        <v>1125000</v>
      </c>
    </row>
    <row r="498" spans="1:7" x14ac:dyDescent="0.35">
      <c r="A498" s="11" t="s">
        <v>19</v>
      </c>
      <c r="B498" s="267"/>
      <c r="C498" s="267"/>
      <c r="D498" s="356"/>
      <c r="E498" s="266"/>
      <c r="F498" s="344"/>
      <c r="G498" s="266"/>
    </row>
    <row r="499" spans="1:7" x14ac:dyDescent="0.35">
      <c r="A499" s="11" t="s">
        <v>18</v>
      </c>
      <c r="B499" s="40"/>
      <c r="C499" s="40"/>
      <c r="D499" s="345"/>
      <c r="E499" s="253"/>
      <c r="F499" s="337"/>
      <c r="G499" s="253"/>
    </row>
    <row r="500" spans="1:7" x14ac:dyDescent="0.35">
      <c r="A500" s="97" t="s">
        <v>125</v>
      </c>
      <c r="B500" s="100"/>
      <c r="C500" s="100"/>
      <c r="D500" s="355"/>
      <c r="E500" s="259"/>
      <c r="F500" s="338"/>
      <c r="G500" s="259"/>
    </row>
    <row r="501" spans="1:7" x14ac:dyDescent="0.35">
      <c r="A501" s="12" t="s">
        <v>270</v>
      </c>
      <c r="B501" s="221"/>
      <c r="C501" s="221"/>
      <c r="D501" s="262"/>
      <c r="E501" s="350"/>
      <c r="F501" s="340"/>
      <c r="G501" s="350"/>
    </row>
    <row r="502" spans="1:7" x14ac:dyDescent="0.35">
      <c r="A502" s="6" t="s">
        <v>126</v>
      </c>
      <c r="B502" s="30"/>
      <c r="C502" s="30"/>
      <c r="D502" s="257"/>
      <c r="E502" s="294"/>
      <c r="F502" s="337"/>
      <c r="G502" s="30"/>
    </row>
    <row r="503" spans="1:7" x14ac:dyDescent="0.35">
      <c r="A503" s="6" t="s">
        <v>99</v>
      </c>
      <c r="B503" s="30"/>
      <c r="C503" s="52"/>
      <c r="D503" s="252"/>
      <c r="E503" s="294"/>
      <c r="F503" s="337"/>
      <c r="G503" s="30"/>
    </row>
    <row r="504" spans="1:7" x14ac:dyDescent="0.35">
      <c r="A504" s="6" t="s">
        <v>688</v>
      </c>
      <c r="B504" s="30" t="s">
        <v>129</v>
      </c>
      <c r="C504" s="30" t="s">
        <v>129</v>
      </c>
      <c r="D504" s="294">
        <v>473000</v>
      </c>
      <c r="E504" s="30" t="s">
        <v>129</v>
      </c>
      <c r="F504" s="360">
        <v>0</v>
      </c>
      <c r="G504" s="30" t="s">
        <v>129</v>
      </c>
    </row>
    <row r="505" spans="1:7" x14ac:dyDescent="0.35">
      <c r="A505" s="6" t="s">
        <v>691</v>
      </c>
      <c r="B505" s="30"/>
      <c r="C505" s="52"/>
      <c r="D505" s="294"/>
      <c r="E505" s="294"/>
      <c r="F505" s="360"/>
      <c r="G505" s="294"/>
    </row>
    <row r="506" spans="1:7" x14ac:dyDescent="0.35">
      <c r="A506" s="6" t="s">
        <v>689</v>
      </c>
      <c r="B506" s="30" t="s">
        <v>129</v>
      </c>
      <c r="C506" s="30" t="s">
        <v>129</v>
      </c>
      <c r="D506" s="294">
        <v>350000</v>
      </c>
      <c r="E506" s="30" t="s">
        <v>129</v>
      </c>
      <c r="F506" s="360">
        <v>0</v>
      </c>
      <c r="G506" s="30" t="s">
        <v>129</v>
      </c>
    </row>
    <row r="507" spans="1:7" x14ac:dyDescent="0.35">
      <c r="A507" s="6" t="s">
        <v>690</v>
      </c>
      <c r="B507" s="30"/>
      <c r="C507" s="52"/>
      <c r="D507" s="252"/>
      <c r="E507" s="52"/>
      <c r="F507" s="360"/>
      <c r="G507" s="52"/>
    </row>
    <row r="508" spans="1:7" x14ac:dyDescent="0.35">
      <c r="A508" s="6" t="s">
        <v>692</v>
      </c>
      <c r="B508" s="30" t="s">
        <v>129</v>
      </c>
      <c r="C508" s="30" t="s">
        <v>129</v>
      </c>
      <c r="D508" s="294">
        <v>998000</v>
      </c>
      <c r="E508" s="30" t="s">
        <v>129</v>
      </c>
      <c r="F508" s="360">
        <v>0</v>
      </c>
      <c r="G508" s="30" t="s">
        <v>129</v>
      </c>
    </row>
    <row r="509" spans="1:7" x14ac:dyDescent="0.35">
      <c r="A509" s="6" t="s">
        <v>693</v>
      </c>
      <c r="B509" s="30"/>
      <c r="C509" s="52"/>
      <c r="D509" s="252"/>
      <c r="E509" s="52"/>
      <c r="F509" s="337"/>
      <c r="G509" s="52"/>
    </row>
    <row r="510" spans="1:7" x14ac:dyDescent="0.35">
      <c r="A510" s="6" t="s">
        <v>694</v>
      </c>
      <c r="B510" s="30" t="s">
        <v>129</v>
      </c>
      <c r="C510" s="30" t="s">
        <v>129</v>
      </c>
      <c r="D510" s="294">
        <v>987700</v>
      </c>
      <c r="E510" s="30" t="s">
        <v>129</v>
      </c>
      <c r="F510" s="360">
        <v>0</v>
      </c>
      <c r="G510" s="30" t="s">
        <v>129</v>
      </c>
    </row>
    <row r="511" spans="1:7" x14ac:dyDescent="0.35">
      <c r="A511" s="6" t="s">
        <v>693</v>
      </c>
      <c r="B511" s="30"/>
      <c r="C511" s="52"/>
      <c r="D511" s="252"/>
      <c r="E511" s="52"/>
      <c r="F511" s="360"/>
      <c r="G511" s="52"/>
    </row>
    <row r="512" spans="1:7" x14ac:dyDescent="0.35">
      <c r="A512" s="6" t="s">
        <v>695</v>
      </c>
      <c r="B512" s="30" t="s">
        <v>129</v>
      </c>
      <c r="C512" s="30" t="s">
        <v>129</v>
      </c>
      <c r="D512" s="294">
        <v>336000</v>
      </c>
      <c r="E512" s="30" t="s">
        <v>129</v>
      </c>
      <c r="F512" s="360">
        <v>0</v>
      </c>
      <c r="G512" s="30" t="s">
        <v>129</v>
      </c>
    </row>
    <row r="513" spans="1:7" x14ac:dyDescent="0.35">
      <c r="A513" s="6" t="s">
        <v>696</v>
      </c>
      <c r="B513" s="30"/>
      <c r="C513" s="52"/>
      <c r="D513" s="252"/>
      <c r="E513" s="294"/>
      <c r="F513" s="360"/>
      <c r="G513" s="294"/>
    </row>
    <row r="514" spans="1:7" x14ac:dyDescent="0.35">
      <c r="A514" s="6" t="s">
        <v>697</v>
      </c>
      <c r="B514" s="30" t="s">
        <v>129</v>
      </c>
      <c r="C514" s="30" t="s">
        <v>129</v>
      </c>
      <c r="D514" s="294">
        <v>185500</v>
      </c>
      <c r="E514" s="30" t="s">
        <v>129</v>
      </c>
      <c r="F514" s="360">
        <v>0</v>
      </c>
      <c r="G514" s="30" t="s">
        <v>129</v>
      </c>
    </row>
    <row r="515" spans="1:7" x14ac:dyDescent="0.35">
      <c r="A515" s="6" t="s">
        <v>646</v>
      </c>
      <c r="B515" s="30" t="s">
        <v>129</v>
      </c>
      <c r="C515" s="30" t="s">
        <v>129</v>
      </c>
      <c r="D515" s="284" t="s">
        <v>129</v>
      </c>
      <c r="E515" s="294">
        <f>[4]อุตสาหกรรมและการโยธา!$F$10</f>
        <v>2458000</v>
      </c>
      <c r="F515" s="360">
        <v>-1</v>
      </c>
      <c r="G515" s="30" t="s">
        <v>129</v>
      </c>
    </row>
    <row r="516" spans="1:7" x14ac:dyDescent="0.35">
      <c r="A516" s="6" t="s">
        <v>645</v>
      </c>
      <c r="B516" s="15"/>
      <c r="C516" s="15"/>
      <c r="D516" s="294"/>
      <c r="E516" s="252"/>
      <c r="F516" s="360"/>
      <c r="G516" s="15"/>
    </row>
    <row r="517" spans="1:7" x14ac:dyDescent="0.35">
      <c r="A517" s="49"/>
      <c r="B517" s="99"/>
      <c r="C517" s="99"/>
      <c r="D517" s="297"/>
      <c r="E517" s="349"/>
      <c r="F517" s="377"/>
      <c r="G517" s="99"/>
    </row>
    <row r="518" spans="1:7" x14ac:dyDescent="0.35">
      <c r="A518" s="4" t="s">
        <v>647</v>
      </c>
      <c r="B518" s="225" t="s">
        <v>129</v>
      </c>
      <c r="C518" s="225" t="s">
        <v>129</v>
      </c>
      <c r="D518" s="295" t="s">
        <v>129</v>
      </c>
      <c r="E518" s="298">
        <f>[4]อุตสาหกรรมและการโยธา!$F$19</f>
        <v>1203000</v>
      </c>
      <c r="F518" s="378">
        <v>-1</v>
      </c>
      <c r="G518" s="225" t="s">
        <v>129</v>
      </c>
    </row>
    <row r="519" spans="1:7" x14ac:dyDescent="0.35">
      <c r="A519" s="6" t="s">
        <v>648</v>
      </c>
      <c r="B519" s="15"/>
      <c r="C519" s="15"/>
      <c r="D519" s="294"/>
      <c r="E519" s="252"/>
      <c r="F519" s="360"/>
      <c r="G519" s="15"/>
    </row>
    <row r="520" spans="1:7" x14ac:dyDescent="0.35">
      <c r="A520" s="6" t="s">
        <v>649</v>
      </c>
      <c r="B520" s="30" t="s">
        <v>129</v>
      </c>
      <c r="C520" s="30" t="s">
        <v>129</v>
      </c>
      <c r="D520" s="284" t="s">
        <v>129</v>
      </c>
      <c r="E520" s="294">
        <f>[4]อุตสาหกรรมและการโยธา!$F$25</f>
        <v>1415000</v>
      </c>
      <c r="F520" s="360">
        <v>-1</v>
      </c>
      <c r="G520" s="30" t="s">
        <v>129</v>
      </c>
    </row>
    <row r="521" spans="1:7" x14ac:dyDescent="0.35">
      <c r="A521" s="6" t="s">
        <v>650</v>
      </c>
      <c r="B521" s="30"/>
      <c r="C521" s="15"/>
      <c r="D521" s="294"/>
      <c r="E521" s="252"/>
      <c r="F521" s="360"/>
      <c r="G521" s="30"/>
    </row>
    <row r="522" spans="1:7" x14ac:dyDescent="0.35">
      <c r="A522" s="6" t="s">
        <v>571</v>
      </c>
      <c r="B522" s="30" t="s">
        <v>129</v>
      </c>
      <c r="C522" s="15">
        <v>482000</v>
      </c>
      <c r="D522" s="294" t="s">
        <v>129</v>
      </c>
      <c r="E522" s="52" t="s">
        <v>129</v>
      </c>
      <c r="F522" s="360">
        <v>0</v>
      </c>
      <c r="G522" s="30" t="s">
        <v>129</v>
      </c>
    </row>
    <row r="523" spans="1:7" x14ac:dyDescent="0.35">
      <c r="A523" s="11" t="s">
        <v>710</v>
      </c>
      <c r="B523" s="30" t="s">
        <v>129</v>
      </c>
      <c r="C523" s="14">
        <f>C522</f>
        <v>482000</v>
      </c>
      <c r="D523" s="284">
        <f>D504+D506+D508+D510+D512+D514</f>
        <v>3330200</v>
      </c>
      <c r="E523" s="30">
        <f>E520+E518+E515</f>
        <v>5076000</v>
      </c>
      <c r="F523" s="337"/>
      <c r="G523" s="30" t="s">
        <v>129</v>
      </c>
    </row>
    <row r="524" spans="1:7" x14ac:dyDescent="0.35">
      <c r="A524" s="11" t="s">
        <v>128</v>
      </c>
      <c r="B524" s="30" t="s">
        <v>129</v>
      </c>
      <c r="C524" s="30">
        <f>C522+C503</f>
        <v>482000</v>
      </c>
      <c r="D524" s="284">
        <f>D523</f>
        <v>3330200</v>
      </c>
      <c r="E524" s="284">
        <f>[4]อุตสาหกรรมและการโยธา!$F$7</f>
        <v>5076000</v>
      </c>
      <c r="F524" s="336"/>
      <c r="G524" s="30" t="s">
        <v>129</v>
      </c>
    </row>
    <row r="525" spans="1:7" x14ac:dyDescent="0.35">
      <c r="A525" s="11" t="s">
        <v>20</v>
      </c>
      <c r="B525" s="30" t="str">
        <f t="shared" ref="B525:D526" si="13">B524</f>
        <v xml:space="preserve"> -</v>
      </c>
      <c r="C525" s="30">
        <f t="shared" si="13"/>
        <v>482000</v>
      </c>
      <c r="D525" s="284">
        <f t="shared" si="13"/>
        <v>3330200</v>
      </c>
      <c r="E525" s="284">
        <f>[4]อุตสาหกรรมและการโยธา!$F$6</f>
        <v>5076000</v>
      </c>
      <c r="F525" s="336"/>
      <c r="G525" s="30" t="str">
        <f t="shared" ref="G525" si="14">G524</f>
        <v xml:space="preserve"> -</v>
      </c>
    </row>
    <row r="526" spans="1:7" x14ac:dyDescent="0.35">
      <c r="A526" s="11" t="s">
        <v>21</v>
      </c>
      <c r="B526" s="30" t="str">
        <f t="shared" si="13"/>
        <v xml:space="preserve"> -</v>
      </c>
      <c r="C526" s="30">
        <f t="shared" si="13"/>
        <v>482000</v>
      </c>
      <c r="D526" s="284">
        <f t="shared" si="13"/>
        <v>3330200</v>
      </c>
      <c r="E526" s="284">
        <f>[4]อุตสาหกรรมและการโยธา!$F$6</f>
        <v>5076000</v>
      </c>
      <c r="F526" s="336"/>
      <c r="G526" s="30" t="str">
        <f t="shared" ref="G526" si="15">G525</f>
        <v xml:space="preserve"> -</v>
      </c>
    </row>
    <row r="527" spans="1:7" x14ac:dyDescent="0.35">
      <c r="A527" s="11" t="s">
        <v>485</v>
      </c>
      <c r="B527" s="11"/>
      <c r="C527" s="11"/>
      <c r="D527" s="347"/>
      <c r="E527" s="253"/>
      <c r="F527" s="337"/>
      <c r="G527" s="253"/>
    </row>
    <row r="528" spans="1:7" x14ac:dyDescent="0.35">
      <c r="A528" s="11" t="s">
        <v>487</v>
      </c>
      <c r="B528" s="11"/>
      <c r="C528" s="11"/>
      <c r="D528" s="347"/>
      <c r="E528" s="253"/>
      <c r="F528" s="337"/>
      <c r="G528" s="253"/>
    </row>
    <row r="529" spans="1:7" x14ac:dyDescent="0.35">
      <c r="A529" s="11" t="s">
        <v>316</v>
      </c>
      <c r="B529" s="11"/>
      <c r="C529" s="11"/>
      <c r="D529" s="347"/>
      <c r="E529" s="253"/>
      <c r="F529" s="337"/>
      <c r="G529" s="253"/>
    </row>
    <row r="530" spans="1:7" x14ac:dyDescent="0.35">
      <c r="A530" s="11" t="s">
        <v>323</v>
      </c>
      <c r="B530" s="30"/>
      <c r="C530" s="30"/>
      <c r="D530" s="284"/>
      <c r="E530" s="284"/>
      <c r="F530" s="336"/>
      <c r="G530" s="284"/>
    </row>
    <row r="531" spans="1:7" x14ac:dyDescent="0.35">
      <c r="A531" s="6" t="s">
        <v>326</v>
      </c>
      <c r="B531" s="15"/>
      <c r="C531" s="15"/>
      <c r="D531" s="285"/>
      <c r="E531" s="258"/>
      <c r="F531" s="337"/>
      <c r="G531" s="258"/>
    </row>
    <row r="532" spans="1:7" x14ac:dyDescent="0.35">
      <c r="A532" s="6" t="s">
        <v>327</v>
      </c>
      <c r="B532" s="15"/>
      <c r="C532" s="15"/>
      <c r="D532" s="285"/>
      <c r="E532" s="258"/>
      <c r="F532" s="337"/>
      <c r="G532" s="258"/>
    </row>
    <row r="533" spans="1:7" x14ac:dyDescent="0.35">
      <c r="A533" s="6" t="s">
        <v>652</v>
      </c>
      <c r="B533" s="30" t="s">
        <v>129</v>
      </c>
      <c r="C533" s="30" t="s">
        <v>129</v>
      </c>
      <c r="D533" s="284" t="s">
        <v>129</v>
      </c>
      <c r="E533" s="285">
        <v>5000</v>
      </c>
      <c r="F533" s="360">
        <v>-1</v>
      </c>
      <c r="G533" s="30" t="s">
        <v>129</v>
      </c>
    </row>
    <row r="534" spans="1:7" x14ac:dyDescent="0.35">
      <c r="A534" s="49"/>
      <c r="B534" s="85"/>
      <c r="C534" s="85"/>
      <c r="D534" s="288"/>
      <c r="E534" s="283"/>
      <c r="F534" s="377"/>
      <c r="G534" s="85"/>
    </row>
    <row r="535" spans="1:7" x14ac:dyDescent="0.35">
      <c r="A535" s="4" t="s">
        <v>653</v>
      </c>
      <c r="B535" s="225" t="s">
        <v>129</v>
      </c>
      <c r="C535" s="225" t="s">
        <v>129</v>
      </c>
      <c r="D535" s="295" t="s">
        <v>129</v>
      </c>
      <c r="E535" s="296">
        <v>50000</v>
      </c>
      <c r="F535" s="378">
        <v>-0.2</v>
      </c>
      <c r="G535" s="296">
        <f>[3]การเกษตร!$F$15</f>
        <v>40000</v>
      </c>
    </row>
    <row r="536" spans="1:7" x14ac:dyDescent="0.35">
      <c r="A536" s="6" t="s">
        <v>654</v>
      </c>
      <c r="B536" s="11"/>
      <c r="C536" s="15"/>
      <c r="D536" s="285"/>
      <c r="E536" s="258"/>
      <c r="F536" s="337"/>
      <c r="G536" s="258"/>
    </row>
    <row r="537" spans="1:7" x14ac:dyDescent="0.35">
      <c r="A537" s="6" t="s">
        <v>686</v>
      </c>
      <c r="B537" s="30" t="s">
        <v>129</v>
      </c>
      <c r="C537" s="30" t="s">
        <v>129</v>
      </c>
      <c r="D537" s="284" t="s">
        <v>129</v>
      </c>
      <c r="E537" s="30" t="s">
        <v>129</v>
      </c>
      <c r="F537" s="337"/>
      <c r="G537" s="285">
        <f>[3]การเกษตร!$F$11</f>
        <v>50000</v>
      </c>
    </row>
    <row r="538" spans="1:7" x14ac:dyDescent="0.35">
      <c r="A538" s="11" t="s">
        <v>706</v>
      </c>
      <c r="B538" s="30" t="s">
        <v>129</v>
      </c>
      <c r="C538" s="30" t="s">
        <v>129</v>
      </c>
      <c r="D538" s="284" t="s">
        <v>129</v>
      </c>
      <c r="E538" s="30">
        <f>E535+E533</f>
        <v>55000</v>
      </c>
      <c r="F538" s="336"/>
      <c r="G538" s="411">
        <f>[3]การเกษตร!$F$8</f>
        <v>90000</v>
      </c>
    </row>
    <row r="539" spans="1:7" x14ac:dyDescent="0.35">
      <c r="A539" s="11" t="s">
        <v>114</v>
      </c>
      <c r="B539" s="52"/>
      <c r="C539" s="52"/>
      <c r="D539" s="294"/>
      <c r="E539" s="30"/>
      <c r="F539" s="337"/>
      <c r="G539" s="30"/>
    </row>
    <row r="540" spans="1:7" x14ac:dyDescent="0.35">
      <c r="A540" s="6" t="s">
        <v>115</v>
      </c>
      <c r="B540" s="52" t="s">
        <v>129</v>
      </c>
      <c r="C540" s="52" t="s">
        <v>129</v>
      </c>
      <c r="D540" s="294" t="s">
        <v>129</v>
      </c>
      <c r="E540" s="294">
        <f>[4]การเกษตร!$F$24</f>
        <v>2300000</v>
      </c>
      <c r="F540" s="360">
        <v>-0.13039999999999999</v>
      </c>
      <c r="G540" s="294">
        <f>[3]การเกษตร!$F$23</f>
        <v>2000000</v>
      </c>
    </row>
    <row r="541" spans="1:7" x14ac:dyDescent="0.35">
      <c r="A541" s="11" t="s">
        <v>708</v>
      </c>
      <c r="B541" s="30" t="s">
        <v>129</v>
      </c>
      <c r="C541" s="30" t="s">
        <v>129</v>
      </c>
      <c r="D541" s="284" t="s">
        <v>129</v>
      </c>
      <c r="E541" s="284">
        <f>E540</f>
        <v>2300000</v>
      </c>
      <c r="F541" s="336"/>
      <c r="G541" s="284">
        <f>[3]การเกษตร!$F$22</f>
        <v>2000000</v>
      </c>
    </row>
    <row r="542" spans="1:7" x14ac:dyDescent="0.35">
      <c r="A542" s="11" t="s">
        <v>120</v>
      </c>
      <c r="B542" s="30" t="s">
        <v>129</v>
      </c>
      <c r="C542" s="30" t="s">
        <v>129</v>
      </c>
      <c r="D542" s="284" t="s">
        <v>129</v>
      </c>
      <c r="E542" s="30">
        <f>[4]การเกษตร!$F$7</f>
        <v>2355000</v>
      </c>
      <c r="F542" s="336"/>
      <c r="G542" s="30">
        <f>[3]การเกษตร!$F$7</f>
        <v>2090000</v>
      </c>
    </row>
    <row r="543" spans="1:7" x14ac:dyDescent="0.35">
      <c r="A543" s="11" t="s">
        <v>271</v>
      </c>
      <c r="B543" s="40"/>
      <c r="C543" s="40"/>
      <c r="D543" s="345"/>
      <c r="E543" s="30"/>
      <c r="F543" s="336"/>
      <c r="G543" s="30"/>
    </row>
    <row r="544" spans="1:7" x14ac:dyDescent="0.35">
      <c r="A544" s="6" t="s">
        <v>379</v>
      </c>
      <c r="B544" s="40"/>
      <c r="C544" s="40"/>
      <c r="D544" s="345"/>
      <c r="E544" s="253"/>
      <c r="F544" s="336"/>
      <c r="G544" s="253"/>
    </row>
    <row r="545" spans="1:7" x14ac:dyDescent="0.35">
      <c r="A545" s="6" t="s">
        <v>623</v>
      </c>
      <c r="B545" s="30" t="s">
        <v>129</v>
      </c>
      <c r="C545" s="15">
        <v>40000</v>
      </c>
      <c r="D545" s="294" t="s">
        <v>129</v>
      </c>
      <c r="E545" s="30" t="s">
        <v>129</v>
      </c>
      <c r="F545" s="360">
        <v>0</v>
      </c>
      <c r="G545" s="30" t="s">
        <v>129</v>
      </c>
    </row>
    <row r="546" spans="1:7" x14ac:dyDescent="0.35">
      <c r="A546" s="6" t="s">
        <v>382</v>
      </c>
      <c r="B546" s="14"/>
      <c r="C546" s="14"/>
      <c r="D546" s="294" t="s">
        <v>129</v>
      </c>
      <c r="E546" s="253"/>
      <c r="F546" s="360"/>
      <c r="G546" s="253"/>
    </row>
    <row r="547" spans="1:7" x14ac:dyDescent="0.35">
      <c r="A547" s="6" t="s">
        <v>624</v>
      </c>
      <c r="B547" s="30" t="s">
        <v>129</v>
      </c>
      <c r="C547" s="52">
        <v>75000</v>
      </c>
      <c r="D547" s="294" t="s">
        <v>129</v>
      </c>
      <c r="E547" s="30" t="s">
        <v>129</v>
      </c>
      <c r="F547" s="360">
        <v>0</v>
      </c>
      <c r="G547" s="30" t="s">
        <v>129</v>
      </c>
    </row>
    <row r="548" spans="1:7" x14ac:dyDescent="0.35">
      <c r="A548" s="6" t="s">
        <v>625</v>
      </c>
      <c r="B548" s="30" t="s">
        <v>129</v>
      </c>
      <c r="C548" s="52">
        <v>74000</v>
      </c>
      <c r="D548" s="294" t="s">
        <v>129</v>
      </c>
      <c r="E548" s="30" t="s">
        <v>129</v>
      </c>
      <c r="F548" s="360">
        <v>0</v>
      </c>
      <c r="G548" s="30" t="s">
        <v>129</v>
      </c>
    </row>
    <row r="549" spans="1:7" x14ac:dyDescent="0.35">
      <c r="A549" s="11" t="s">
        <v>380</v>
      </c>
      <c r="B549" s="30" t="s">
        <v>129</v>
      </c>
      <c r="C549" s="30">
        <f>C545+C547+C548</f>
        <v>189000</v>
      </c>
      <c r="D549" s="294" t="s">
        <v>129</v>
      </c>
      <c r="E549" s="30" t="s">
        <v>129</v>
      </c>
      <c r="F549" s="360"/>
      <c r="G549" s="30" t="s">
        <v>129</v>
      </c>
    </row>
    <row r="550" spans="1:7" x14ac:dyDescent="0.35">
      <c r="A550" s="11" t="s">
        <v>290</v>
      </c>
      <c r="B550" s="30" t="str">
        <f>B542</f>
        <v xml:space="preserve"> -</v>
      </c>
      <c r="C550" s="30">
        <f>C549</f>
        <v>189000</v>
      </c>
      <c r="D550" s="294" t="s">
        <v>129</v>
      </c>
      <c r="E550" s="280">
        <f>[4]การเกษตร!$F$6</f>
        <v>2355000</v>
      </c>
      <c r="F550" s="336"/>
      <c r="G550" s="280">
        <f>G542</f>
        <v>2090000</v>
      </c>
    </row>
    <row r="551" spans="1:7" x14ac:dyDescent="0.35">
      <c r="A551" s="97"/>
      <c r="B551" s="85"/>
      <c r="C551" s="85"/>
      <c r="D551" s="297"/>
      <c r="E551" s="286"/>
      <c r="F551" s="341"/>
      <c r="G551" s="286"/>
    </row>
    <row r="552" spans="1:7" x14ac:dyDescent="0.35">
      <c r="A552" s="12" t="s">
        <v>486</v>
      </c>
      <c r="B552" s="12"/>
      <c r="C552" s="12"/>
      <c r="D552" s="352"/>
      <c r="E552" s="261"/>
      <c r="F552" s="340"/>
      <c r="G552" s="261"/>
    </row>
    <row r="553" spans="1:7" x14ac:dyDescent="0.35">
      <c r="A553" s="11" t="s">
        <v>316</v>
      </c>
      <c r="B553" s="11"/>
      <c r="C553" s="11"/>
      <c r="D553" s="347"/>
      <c r="E553" s="253"/>
      <c r="F553" s="337"/>
      <c r="G553" s="253"/>
    </row>
    <row r="554" spans="1:7" x14ac:dyDescent="0.35">
      <c r="A554" s="11" t="s">
        <v>323</v>
      </c>
      <c r="B554" s="30"/>
      <c r="C554" s="30"/>
      <c r="D554" s="284"/>
      <c r="E554" s="280"/>
      <c r="F554" s="336"/>
      <c r="G554" s="30"/>
    </row>
    <row r="555" spans="1:7" x14ac:dyDescent="0.35">
      <c r="A555" s="6" t="s">
        <v>324</v>
      </c>
      <c r="B555" s="30"/>
      <c r="C555" s="30"/>
      <c r="D555" s="284"/>
      <c r="E555" s="284"/>
      <c r="F555" s="337"/>
      <c r="G555" s="30"/>
    </row>
    <row r="556" spans="1:7" x14ac:dyDescent="0.35">
      <c r="A556" s="6" t="s">
        <v>326</v>
      </c>
      <c r="B556" s="30"/>
      <c r="C556" s="30"/>
      <c r="D556" s="284"/>
      <c r="E556" s="257"/>
      <c r="F556" s="337"/>
      <c r="G556" s="257"/>
    </row>
    <row r="557" spans="1:7" x14ac:dyDescent="0.35">
      <c r="A557" s="6" t="s">
        <v>327</v>
      </c>
      <c r="B557" s="14"/>
      <c r="C557" s="14"/>
      <c r="D557" s="280"/>
      <c r="E557" s="253"/>
      <c r="F557" s="337"/>
      <c r="G557" s="253"/>
    </row>
    <row r="558" spans="1:7" x14ac:dyDescent="0.35">
      <c r="A558" s="6" t="s">
        <v>597</v>
      </c>
      <c r="B558" s="30" t="s">
        <v>129</v>
      </c>
      <c r="C558" s="30" t="s">
        <v>129</v>
      </c>
      <c r="D558" s="284" t="s">
        <v>129</v>
      </c>
      <c r="E558" s="285">
        <f>[4]การเกษตร!$F$34</f>
        <v>100000</v>
      </c>
      <c r="F558" s="360">
        <v>-1</v>
      </c>
      <c r="G558" s="30" t="s">
        <v>129</v>
      </c>
    </row>
    <row r="559" spans="1:7" x14ac:dyDescent="0.35">
      <c r="A559" s="13" t="s">
        <v>146</v>
      </c>
      <c r="B559" s="52">
        <v>6000</v>
      </c>
      <c r="C559" s="52">
        <v>9990</v>
      </c>
      <c r="D559" s="294" t="s">
        <v>129</v>
      </c>
      <c r="E559" s="294">
        <f>[4]การเกษตร!$F$40</f>
        <v>5000</v>
      </c>
      <c r="F559" s="360">
        <v>-1</v>
      </c>
      <c r="G559" s="30" t="s">
        <v>129</v>
      </c>
    </row>
    <row r="560" spans="1:7" x14ac:dyDescent="0.35">
      <c r="A560" s="13" t="s">
        <v>651</v>
      </c>
      <c r="B560" s="30" t="s">
        <v>129</v>
      </c>
      <c r="C560" s="30" t="s">
        <v>129</v>
      </c>
      <c r="D560" s="284" t="s">
        <v>129</v>
      </c>
      <c r="E560" s="294">
        <f>[4]การเกษตร!$F$44</f>
        <v>20000</v>
      </c>
      <c r="F560" s="360">
        <v>-1</v>
      </c>
      <c r="G560" s="30" t="s">
        <v>129</v>
      </c>
    </row>
    <row r="561" spans="1:7" x14ac:dyDescent="0.35">
      <c r="A561" s="13" t="s">
        <v>15</v>
      </c>
      <c r="B561" s="30" t="s">
        <v>129</v>
      </c>
      <c r="C561" s="52">
        <v>48400</v>
      </c>
      <c r="D561" s="294">
        <v>42300</v>
      </c>
      <c r="E561" s="294">
        <f>[4]การเกษตร!$F$49</f>
        <v>50000</v>
      </c>
      <c r="F561" s="360">
        <v>-1</v>
      </c>
      <c r="G561" s="30" t="s">
        <v>129</v>
      </c>
    </row>
    <row r="562" spans="1:7" x14ac:dyDescent="0.35">
      <c r="A562" s="11" t="s">
        <v>706</v>
      </c>
      <c r="B562" s="30">
        <f>B559</f>
        <v>6000</v>
      </c>
      <c r="C562" s="30">
        <f>C561+C559</f>
        <v>58390</v>
      </c>
      <c r="D562" s="284">
        <f>D561</f>
        <v>42300</v>
      </c>
      <c r="E562" s="284">
        <f>E561+E560+E559+E558</f>
        <v>175000</v>
      </c>
      <c r="F562" s="337"/>
      <c r="G562" s="30" t="s">
        <v>129</v>
      </c>
    </row>
    <row r="563" spans="1:7" x14ac:dyDescent="0.35">
      <c r="A563" s="11" t="s">
        <v>120</v>
      </c>
      <c r="B563" s="30">
        <v>6000</v>
      </c>
      <c r="C563" s="30">
        <f>C562</f>
        <v>58390</v>
      </c>
      <c r="D563" s="284">
        <f>D562</f>
        <v>42300</v>
      </c>
      <c r="E563" s="280">
        <f>[4]การเกษตร!$F$29</f>
        <v>175000</v>
      </c>
      <c r="F563" s="336"/>
      <c r="G563" s="30" t="s">
        <v>129</v>
      </c>
    </row>
    <row r="564" spans="1:7" x14ac:dyDescent="0.35">
      <c r="A564" s="11" t="s">
        <v>291</v>
      </c>
      <c r="B564" s="30">
        <v>6000</v>
      </c>
      <c r="C564" s="30">
        <f>C563</f>
        <v>58390</v>
      </c>
      <c r="D564" s="284">
        <f>D563</f>
        <v>42300</v>
      </c>
      <c r="E564" s="280">
        <f>[4]การเกษตร!$F$28</f>
        <v>175000</v>
      </c>
      <c r="F564" s="336"/>
      <c r="G564" s="30" t="s">
        <v>129</v>
      </c>
    </row>
    <row r="565" spans="1:7" x14ac:dyDescent="0.35">
      <c r="A565" s="11" t="s">
        <v>292</v>
      </c>
      <c r="B565" s="14">
        <f>B564</f>
        <v>6000</v>
      </c>
      <c r="C565" s="14">
        <f>C564+C550</f>
        <v>247390</v>
      </c>
      <c r="D565" s="280">
        <f>D564</f>
        <v>42300</v>
      </c>
      <c r="E565" s="280">
        <f>E564+E550</f>
        <v>2530000</v>
      </c>
      <c r="F565" s="336"/>
      <c r="G565" s="280">
        <f>G550</f>
        <v>2090000</v>
      </c>
    </row>
    <row r="566" spans="1:7" x14ac:dyDescent="0.35">
      <c r="A566" s="11" t="s">
        <v>600</v>
      </c>
      <c r="B566" s="14"/>
      <c r="C566" s="14"/>
      <c r="D566" s="253"/>
      <c r="E566" s="253"/>
      <c r="F566" s="337"/>
      <c r="G566" s="253"/>
    </row>
    <row r="567" spans="1:7" x14ac:dyDescent="0.35">
      <c r="A567" s="11" t="s">
        <v>22</v>
      </c>
      <c r="B567" s="40"/>
      <c r="C567" s="40"/>
      <c r="D567" s="345"/>
      <c r="E567" s="253"/>
      <c r="F567" s="337"/>
      <c r="G567" s="253"/>
    </row>
    <row r="568" spans="1:7" x14ac:dyDescent="0.35">
      <c r="A568" s="97" t="s">
        <v>125</v>
      </c>
      <c r="B568" s="100"/>
      <c r="C568" s="100"/>
      <c r="D568" s="355"/>
      <c r="E568" s="259"/>
      <c r="F568" s="338"/>
      <c r="G568" s="259"/>
    </row>
    <row r="569" spans="1:7" x14ac:dyDescent="0.35">
      <c r="A569" s="12" t="s">
        <v>122</v>
      </c>
      <c r="B569" s="225"/>
      <c r="C569" s="296"/>
      <c r="D569" s="353"/>
      <c r="E569" s="295"/>
      <c r="F569" s="340"/>
      <c r="G569" s="295"/>
    </row>
    <row r="570" spans="1:7" x14ac:dyDescent="0.35">
      <c r="A570" s="11" t="s">
        <v>270</v>
      </c>
      <c r="B570" s="40"/>
      <c r="C570" s="40"/>
      <c r="D570" s="346"/>
      <c r="E570" s="253"/>
      <c r="F570" s="337"/>
      <c r="G570" s="253"/>
    </row>
    <row r="571" spans="1:7" x14ac:dyDescent="0.35">
      <c r="A571" s="6" t="s">
        <v>561</v>
      </c>
      <c r="B571" s="30"/>
      <c r="C571" s="284"/>
      <c r="D571" s="284"/>
      <c r="E571" s="284"/>
      <c r="F571" s="337"/>
      <c r="G571" s="284"/>
    </row>
    <row r="572" spans="1:7" x14ac:dyDescent="0.35">
      <c r="A572" s="13" t="s">
        <v>711</v>
      </c>
      <c r="B572" s="30" t="s">
        <v>129</v>
      </c>
      <c r="C572" s="284">
        <v>73500</v>
      </c>
      <c r="D572" s="284">
        <v>526000</v>
      </c>
      <c r="E572" s="284" t="s">
        <v>129</v>
      </c>
      <c r="F572" s="360">
        <v>0</v>
      </c>
      <c r="G572" s="284" t="s">
        <v>129</v>
      </c>
    </row>
    <row r="573" spans="1:7" x14ac:dyDescent="0.35">
      <c r="A573" s="11" t="s">
        <v>710</v>
      </c>
      <c r="B573" s="30" t="s">
        <v>129</v>
      </c>
      <c r="C573" s="284">
        <f t="shared" ref="C573:D576" si="16">C572</f>
        <v>73500</v>
      </c>
      <c r="D573" s="284">
        <f t="shared" si="16"/>
        <v>526000</v>
      </c>
      <c r="E573" s="284" t="s">
        <v>129</v>
      </c>
      <c r="F573" s="337"/>
      <c r="G573" s="284" t="s">
        <v>129</v>
      </c>
    </row>
    <row r="574" spans="1:7" x14ac:dyDescent="0.35">
      <c r="A574" s="11" t="s">
        <v>128</v>
      </c>
      <c r="B574" s="30" t="s">
        <v>129</v>
      </c>
      <c r="C574" s="30">
        <f t="shared" si="16"/>
        <v>73500</v>
      </c>
      <c r="D574" s="284">
        <f t="shared" si="16"/>
        <v>526000</v>
      </c>
      <c r="E574" s="284" t="str">
        <f>E573</f>
        <v xml:space="preserve"> -</v>
      </c>
      <c r="F574" s="337"/>
      <c r="G574" s="284" t="s">
        <v>129</v>
      </c>
    </row>
    <row r="575" spans="1:7" x14ac:dyDescent="0.35">
      <c r="A575" s="11" t="s">
        <v>23</v>
      </c>
      <c r="B575" s="30" t="s">
        <v>129</v>
      </c>
      <c r="C575" s="30">
        <f t="shared" si="16"/>
        <v>73500</v>
      </c>
      <c r="D575" s="284">
        <f t="shared" si="16"/>
        <v>526000</v>
      </c>
      <c r="E575" s="284" t="s">
        <v>129</v>
      </c>
      <c r="F575" s="337"/>
      <c r="G575" s="284" t="s">
        <v>129</v>
      </c>
    </row>
    <row r="576" spans="1:7" x14ac:dyDescent="0.35">
      <c r="A576" s="11" t="s">
        <v>24</v>
      </c>
      <c r="B576" s="30" t="s">
        <v>129</v>
      </c>
      <c r="C576" s="30">
        <f t="shared" si="16"/>
        <v>73500</v>
      </c>
      <c r="D576" s="284">
        <f t="shared" si="16"/>
        <v>526000</v>
      </c>
      <c r="E576" s="284" t="str">
        <f>E575</f>
        <v xml:space="preserve"> -</v>
      </c>
      <c r="F576" s="337"/>
      <c r="G576" s="284" t="str">
        <f>G575</f>
        <v xml:space="preserve"> -</v>
      </c>
    </row>
    <row r="577" spans="1:7" x14ac:dyDescent="0.35">
      <c r="A577" s="97" t="s">
        <v>13</v>
      </c>
      <c r="B577" s="100">
        <v>28976956.280000001</v>
      </c>
      <c r="C577" s="100">
        <f>C576+C565+C526+C497+C444+C429+C365+C357+C313+C188+C155+C26</f>
        <v>29843567.57</v>
      </c>
      <c r="D577" s="384">
        <v>32123757.850000001</v>
      </c>
      <c r="E577" s="286">
        <f>E565+E526+E497+E444+E429+E357+E313+E188+E155+E26</f>
        <v>63369999.780000001</v>
      </c>
      <c r="F577" s="341"/>
      <c r="G577" s="286">
        <f>G565+G497+G444+G429+G357+G313+G188+G155+G26</f>
        <v>60989999.899999999</v>
      </c>
    </row>
  </sheetData>
  <mergeCells count="6">
    <mergeCell ref="E6:G6"/>
    <mergeCell ref="A1:G1"/>
    <mergeCell ref="A2:G2"/>
    <mergeCell ref="A3:G3"/>
    <mergeCell ref="A4:G4"/>
    <mergeCell ref="B6:D6"/>
  </mergeCells>
  <phoneticPr fontId="2" type="noConversion"/>
  <pageMargins left="0.39370078740157483" right="0.39370078740157483" top="0.98425196850393704" bottom="0.39370078740157483" header="0.51181102362204722" footer="0.51181102362204722"/>
  <pageSetup paperSize="9" orientation="landscape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34" workbookViewId="0">
      <selection activeCell="M44" sqref="M44"/>
    </sheetView>
  </sheetViews>
  <sheetFormatPr defaultRowHeight="15.75" x14ac:dyDescent="0.25"/>
  <cols>
    <col min="1" max="1" width="9.7109375" style="104" customWidth="1"/>
    <col min="2" max="2" width="10.7109375" style="104" customWidth="1"/>
    <col min="3" max="3" width="24.7109375" style="104" customWidth="1"/>
    <col min="4" max="4" width="8.7109375" style="104" customWidth="1"/>
    <col min="5" max="5" width="9.7109375" style="104" customWidth="1"/>
    <col min="6" max="6" width="10.7109375" style="104" customWidth="1"/>
    <col min="7" max="8" width="8.7109375" style="104" customWidth="1"/>
    <col min="9" max="9" width="9.7109375" style="104" customWidth="1"/>
    <col min="10" max="10" width="10.7109375" style="104" customWidth="1"/>
    <col min="11" max="12" width="8.7109375" style="104" customWidth="1"/>
    <col min="13" max="13" width="10.7109375" style="104" customWidth="1"/>
    <col min="14" max="14" width="9.140625" style="104"/>
    <col min="15" max="16" width="14.7109375" style="104" customWidth="1"/>
    <col min="17" max="16384" width="9.140625" style="104"/>
  </cols>
  <sheetData>
    <row r="1" spans="1:16" ht="18.75" x14ac:dyDescent="0.3">
      <c r="A1" s="435" t="s">
        <v>337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6" ht="10.5" customHeight="1" x14ac:dyDescent="0.3">
      <c r="A2" s="120"/>
      <c r="B2" s="120"/>
      <c r="C2" s="120"/>
      <c r="D2" s="120"/>
      <c r="E2" s="120"/>
      <c r="F2" s="380"/>
      <c r="G2" s="120"/>
      <c r="H2" s="120"/>
      <c r="I2" s="120"/>
      <c r="J2" s="120"/>
      <c r="K2" s="120"/>
      <c r="L2" s="184"/>
      <c r="M2" s="120"/>
    </row>
    <row r="3" spans="1:16" x14ac:dyDescent="0.25">
      <c r="A3" s="105"/>
      <c r="B3" s="106"/>
      <c r="C3" s="107" t="s">
        <v>153</v>
      </c>
      <c r="D3" s="436" t="s">
        <v>218</v>
      </c>
      <c r="E3" s="436" t="s">
        <v>361</v>
      </c>
      <c r="F3" s="436" t="s">
        <v>362</v>
      </c>
      <c r="G3" s="436" t="s">
        <v>363</v>
      </c>
      <c r="H3" s="436" t="s">
        <v>364</v>
      </c>
      <c r="I3" s="436" t="s">
        <v>365</v>
      </c>
      <c r="J3" s="436" t="s">
        <v>366</v>
      </c>
      <c r="K3" s="436" t="s">
        <v>367</v>
      </c>
      <c r="L3" s="438" t="s">
        <v>368</v>
      </c>
      <c r="M3" s="438" t="s">
        <v>32</v>
      </c>
    </row>
    <row r="4" spans="1:16" x14ac:dyDescent="0.25">
      <c r="A4" s="108" t="s">
        <v>17</v>
      </c>
      <c r="B4" s="109"/>
      <c r="C4" s="109"/>
      <c r="D4" s="437"/>
      <c r="E4" s="437"/>
      <c r="F4" s="437"/>
      <c r="G4" s="437"/>
      <c r="H4" s="437"/>
      <c r="I4" s="437"/>
      <c r="J4" s="437"/>
      <c r="K4" s="437"/>
      <c r="L4" s="438"/>
      <c r="M4" s="438"/>
    </row>
    <row r="5" spans="1:16" ht="18" x14ac:dyDescent="0.4">
      <c r="A5" s="110" t="s">
        <v>218</v>
      </c>
      <c r="B5" s="110" t="s">
        <v>218</v>
      </c>
      <c r="C5" s="110" t="s">
        <v>219</v>
      </c>
      <c r="D5" s="111">
        <f>'9.รายงานประมาณการรายจ่าย'!G11</f>
        <v>251706</v>
      </c>
      <c r="E5" s="121" t="s">
        <v>129</v>
      </c>
      <c r="F5" s="121" t="s">
        <v>129</v>
      </c>
      <c r="G5" s="121" t="s">
        <v>129</v>
      </c>
      <c r="H5" s="121" t="s">
        <v>129</v>
      </c>
      <c r="I5" s="121" t="s">
        <v>129</v>
      </c>
      <c r="J5" s="121" t="s">
        <v>129</v>
      </c>
      <c r="K5" s="121" t="s">
        <v>129</v>
      </c>
      <c r="L5" s="121" t="s">
        <v>129</v>
      </c>
      <c r="M5" s="111">
        <f>D5</f>
        <v>251706</v>
      </c>
      <c r="O5" s="199">
        <f>O10+O11+O12+O13+O14+O16+O17+O20</f>
        <v>60919999.899999999</v>
      </c>
      <c r="P5" s="197"/>
    </row>
    <row r="6" spans="1:16" x14ac:dyDescent="0.25">
      <c r="A6" s="113"/>
      <c r="B6" s="113"/>
      <c r="C6" s="113" t="s">
        <v>655</v>
      </c>
      <c r="D6" s="307">
        <f>'9.รายงานประมาณการรายจ่าย'!G12</f>
        <v>15169200</v>
      </c>
      <c r="E6" s="113"/>
      <c r="F6" s="113"/>
      <c r="G6" s="113"/>
      <c r="H6" s="113"/>
      <c r="I6" s="113"/>
      <c r="J6" s="113"/>
      <c r="K6" s="113"/>
      <c r="L6" s="113"/>
      <c r="M6" s="308">
        <f>D6</f>
        <v>15169200</v>
      </c>
      <c r="O6" s="196"/>
      <c r="P6" s="197"/>
    </row>
    <row r="7" spans="1:16" x14ac:dyDescent="0.25">
      <c r="A7" s="113"/>
      <c r="B7" s="113"/>
      <c r="C7" s="113" t="s">
        <v>656</v>
      </c>
      <c r="D7" s="114">
        <f>'9.รายงานประมาณการรายจ่าย'!G13</f>
        <v>3283200</v>
      </c>
      <c r="E7" s="113"/>
      <c r="F7" s="113"/>
      <c r="G7" s="113"/>
      <c r="H7" s="113"/>
      <c r="I7" s="113"/>
      <c r="J7" s="113"/>
      <c r="K7" s="113"/>
      <c r="L7" s="113"/>
      <c r="M7" s="131">
        <f>D7</f>
        <v>3283200</v>
      </c>
      <c r="O7" s="196"/>
      <c r="P7" s="197"/>
    </row>
    <row r="8" spans="1:16" x14ac:dyDescent="0.25">
      <c r="A8" s="113"/>
      <c r="B8" s="113"/>
      <c r="C8" s="113" t="s">
        <v>220</v>
      </c>
      <c r="D8" s="185">
        <f>'9.รายงานประมาณการรายจ่าย'!G14</f>
        <v>180000</v>
      </c>
      <c r="E8" s="122" t="s">
        <v>129</v>
      </c>
      <c r="F8" s="122" t="s">
        <v>129</v>
      </c>
      <c r="G8" s="122" t="s">
        <v>129</v>
      </c>
      <c r="H8" s="122" t="s">
        <v>129</v>
      </c>
      <c r="I8" s="122" t="s">
        <v>129</v>
      </c>
      <c r="J8" s="122" t="s">
        <v>129</v>
      </c>
      <c r="K8" s="122" t="s">
        <v>129</v>
      </c>
      <c r="L8" s="122" t="s">
        <v>129</v>
      </c>
      <c r="M8" s="114">
        <f>D8</f>
        <v>180000</v>
      </c>
    </row>
    <row r="9" spans="1:16" x14ac:dyDescent="0.25">
      <c r="A9" s="113"/>
      <c r="B9" s="113"/>
      <c r="C9" s="113" t="s">
        <v>221</v>
      </c>
      <c r="D9" s="181">
        <f>'9.รายงานประมาณการรายจ่าย'!G15</f>
        <v>848564</v>
      </c>
      <c r="E9" s="122" t="s">
        <v>129</v>
      </c>
      <c r="F9" s="122" t="s">
        <v>129</v>
      </c>
      <c r="G9" s="122" t="s">
        <v>129</v>
      </c>
      <c r="H9" s="122" t="s">
        <v>129</v>
      </c>
      <c r="I9" s="122" t="s">
        <v>129</v>
      </c>
      <c r="J9" s="123" t="s">
        <v>129</v>
      </c>
      <c r="K9" s="123" t="s">
        <v>129</v>
      </c>
      <c r="L9" s="123" t="s">
        <v>129</v>
      </c>
      <c r="M9" s="187">
        <f>SUM(D9:L9)</f>
        <v>848564</v>
      </c>
    </row>
    <row r="10" spans="1:16" x14ac:dyDescent="0.25">
      <c r="A10" s="113"/>
      <c r="B10" s="112"/>
      <c r="C10" s="112" t="s">
        <v>222</v>
      </c>
      <c r="D10" s="118">
        <f>'9.รายงานประมาณการรายจ่าย'!G17+'9.รายงานประมาณการรายจ่าย'!G18+'9.รายงานประมาณการรายจ่าย'!G19+'9.รายงานประมาณการรายจ่าย'!G20</f>
        <v>361354.5</v>
      </c>
      <c r="E10" s="124" t="s">
        <v>129</v>
      </c>
      <c r="F10" s="124" t="s">
        <v>129</v>
      </c>
      <c r="G10" s="124" t="s">
        <v>129</v>
      </c>
      <c r="H10" s="124" t="s">
        <v>129</v>
      </c>
      <c r="I10" s="124" t="s">
        <v>129</v>
      </c>
      <c r="J10" s="124" t="s">
        <v>129</v>
      </c>
      <c r="K10" s="124" t="s">
        <v>129</v>
      </c>
      <c r="L10" s="124" t="s">
        <v>129</v>
      </c>
      <c r="M10" s="118">
        <f>SUM(D10:L10)</f>
        <v>361354.5</v>
      </c>
      <c r="O10" s="194">
        <f>M5+M6+M7+M8+M9+M10+M11+M12</f>
        <v>20625344.5</v>
      </c>
      <c r="P10" s="211" t="s">
        <v>218</v>
      </c>
    </row>
    <row r="11" spans="1:16" x14ac:dyDescent="0.25">
      <c r="A11" s="113"/>
      <c r="B11" s="116" t="s">
        <v>223</v>
      </c>
      <c r="C11" s="116" t="s">
        <v>576</v>
      </c>
      <c r="D11" s="198">
        <f>'9.รายงานประมาณการรายจ่าย'!G21</f>
        <v>491900</v>
      </c>
      <c r="E11" s="123" t="s">
        <v>129</v>
      </c>
      <c r="F11" s="123" t="s">
        <v>129</v>
      </c>
      <c r="G11" s="123" t="s">
        <v>129</v>
      </c>
      <c r="H11" s="123" t="s">
        <v>129</v>
      </c>
      <c r="I11" s="123" t="s">
        <v>129</v>
      </c>
      <c r="J11" s="123" t="s">
        <v>129</v>
      </c>
      <c r="K11" s="123" t="s">
        <v>129</v>
      </c>
      <c r="L11" s="123" t="s">
        <v>129</v>
      </c>
      <c r="M11" s="117">
        <f>SUM(D11:L11)</f>
        <v>491900</v>
      </c>
      <c r="O11" s="194">
        <f>E13+E14+E16+E17+E19+E20+E21+E22+E23+E25+E26+E27+E28+E30+E31+E37+E38+E39+E40+E42+E43+E44+E45+E46+E49+E50+E51+E53+E54+E55+E57+E59+E60+E61+E62+E63+E64+E69+E77</f>
        <v>20528200</v>
      </c>
      <c r="P11" s="104" t="s">
        <v>361</v>
      </c>
    </row>
    <row r="12" spans="1:16" x14ac:dyDescent="0.25">
      <c r="A12" s="112"/>
      <c r="B12" s="112"/>
      <c r="C12" s="112" t="s">
        <v>224</v>
      </c>
      <c r="D12" s="118">
        <f>'9.รายงานประมาณการรายจ่าย'!G24</f>
        <v>39420</v>
      </c>
      <c r="E12" s="124" t="s">
        <v>129</v>
      </c>
      <c r="F12" s="124" t="s">
        <v>129</v>
      </c>
      <c r="G12" s="124" t="s">
        <v>129</v>
      </c>
      <c r="H12" s="124" t="s">
        <v>129</v>
      </c>
      <c r="I12" s="124" t="s">
        <v>129</v>
      </c>
      <c r="J12" s="124" t="s">
        <v>129</v>
      </c>
      <c r="K12" s="124" t="s">
        <v>129</v>
      </c>
      <c r="L12" s="124" t="s">
        <v>129</v>
      </c>
      <c r="M12" s="118">
        <f>SUM(D12:L12)</f>
        <v>39420</v>
      </c>
      <c r="O12" s="194">
        <f>F42+F55</f>
        <v>90000</v>
      </c>
      <c r="P12" s="104" t="s">
        <v>598</v>
      </c>
    </row>
    <row r="13" spans="1:16" x14ac:dyDescent="0.25">
      <c r="A13" s="116" t="s">
        <v>215</v>
      </c>
      <c r="B13" s="110" t="s">
        <v>579</v>
      </c>
      <c r="C13" s="110" t="s">
        <v>225</v>
      </c>
      <c r="D13" s="121" t="s">
        <v>129</v>
      </c>
      <c r="E13" s="111">
        <f>'9.รายงานประมาณการรายจ่าย'!G31</f>
        <v>695520</v>
      </c>
      <c r="F13" s="121" t="s">
        <v>129</v>
      </c>
      <c r="G13" s="121" t="s">
        <v>129</v>
      </c>
      <c r="H13" s="121" t="s">
        <v>129</v>
      </c>
      <c r="I13" s="121" t="s">
        <v>129</v>
      </c>
      <c r="J13" s="121" t="s">
        <v>129</v>
      </c>
      <c r="K13" s="121" t="s">
        <v>129</v>
      </c>
      <c r="L13" s="188" t="s">
        <v>129</v>
      </c>
      <c r="M13" s="111">
        <f>SUM(E13:L13)</f>
        <v>695520</v>
      </c>
      <c r="O13" s="194">
        <f>G20+G21+G22+G25+G26+G28+G31+G37+G39+G40+G42+G43+G44+G45+G46+G47+G49+G53+G54+G56+G57+G60+G61+G69+G78+G82+G73</f>
        <v>10062595.4</v>
      </c>
      <c r="P13" s="104" t="s">
        <v>363</v>
      </c>
    </row>
    <row r="14" spans="1:16" x14ac:dyDescent="0.25">
      <c r="A14" s="113"/>
      <c r="B14" s="193" t="s">
        <v>580</v>
      </c>
      <c r="C14" s="113" t="s">
        <v>732</v>
      </c>
      <c r="D14" s="122" t="s">
        <v>129</v>
      </c>
      <c r="E14" s="114">
        <f>'9.รายงานประมาณการรายจ่าย'!G32</f>
        <v>120000</v>
      </c>
      <c r="F14" s="122" t="s">
        <v>129</v>
      </c>
      <c r="G14" s="122" t="s">
        <v>129</v>
      </c>
      <c r="H14" s="122" t="s">
        <v>129</v>
      </c>
      <c r="I14" s="122" t="s">
        <v>129</v>
      </c>
      <c r="J14" s="122" t="s">
        <v>129</v>
      </c>
      <c r="K14" s="122" t="s">
        <v>129</v>
      </c>
      <c r="L14" s="122" t="s">
        <v>129</v>
      </c>
      <c r="M14" s="114">
        <f>SUM(E14:L14)</f>
        <v>120000</v>
      </c>
      <c r="O14" s="194">
        <f>H42+H52+H74</f>
        <v>932000</v>
      </c>
      <c r="P14" s="104" t="s">
        <v>364</v>
      </c>
    </row>
    <row r="15" spans="1:16" x14ac:dyDescent="0.25">
      <c r="A15" s="113"/>
      <c r="B15" s="113"/>
      <c r="C15" s="113" t="s">
        <v>733</v>
      </c>
      <c r="D15" s="122"/>
      <c r="E15" s="114"/>
      <c r="F15" s="122"/>
      <c r="G15" s="122"/>
      <c r="H15" s="122"/>
      <c r="I15" s="122"/>
      <c r="J15" s="122"/>
      <c r="K15" s="122"/>
      <c r="L15" s="122"/>
      <c r="M15" s="114"/>
      <c r="O15" s="194">
        <f>J42</f>
        <v>70000</v>
      </c>
      <c r="P15" s="104" t="s">
        <v>747</v>
      </c>
    </row>
    <row r="16" spans="1:16" x14ac:dyDescent="0.25">
      <c r="A16" s="113"/>
      <c r="B16" s="113"/>
      <c r="C16" s="113" t="s">
        <v>735</v>
      </c>
      <c r="D16" s="122" t="s">
        <v>129</v>
      </c>
      <c r="E16" s="114">
        <f>'9.รายงานประมาณการรายจ่าย'!G33</f>
        <v>120000</v>
      </c>
      <c r="F16" s="122" t="s">
        <v>129</v>
      </c>
      <c r="G16" s="122" t="s">
        <v>129</v>
      </c>
      <c r="H16" s="122" t="s">
        <v>129</v>
      </c>
      <c r="I16" s="122" t="s">
        <v>129</v>
      </c>
      <c r="J16" s="122" t="s">
        <v>129</v>
      </c>
      <c r="K16" s="122" t="s">
        <v>129</v>
      </c>
      <c r="L16" s="122" t="s">
        <v>129</v>
      </c>
      <c r="M16" s="114">
        <f>SUM(E16:L16)</f>
        <v>120000</v>
      </c>
      <c r="O16" s="194">
        <f>I20+I21+I22+I25+I26+I28+I31+I37+I38+I39+I42+I43+I44+I45+I49+I50+I51+I57+I58+I60+I77</f>
        <v>5466860</v>
      </c>
      <c r="P16" s="104" t="s">
        <v>365</v>
      </c>
    </row>
    <row r="17" spans="1:16" x14ac:dyDescent="0.25">
      <c r="A17" s="113"/>
      <c r="B17" s="113"/>
      <c r="C17" s="113" t="s">
        <v>737</v>
      </c>
      <c r="D17" s="122" t="s">
        <v>129</v>
      </c>
      <c r="E17" s="114">
        <f>'9.รายงานประมาณการรายจ่าย'!G34</f>
        <v>198720</v>
      </c>
      <c r="F17" s="122" t="s">
        <v>129</v>
      </c>
      <c r="G17" s="122" t="s">
        <v>129</v>
      </c>
      <c r="H17" s="122" t="s">
        <v>129</v>
      </c>
      <c r="I17" s="122" t="s">
        <v>129</v>
      </c>
      <c r="J17" s="122" t="s">
        <v>129</v>
      </c>
      <c r="K17" s="122" t="s">
        <v>129</v>
      </c>
      <c r="L17" s="123" t="s">
        <v>129</v>
      </c>
      <c r="M17" s="114">
        <f>SUM(E17:L17)</f>
        <v>198720</v>
      </c>
      <c r="O17" s="194">
        <f>K42</f>
        <v>1125000</v>
      </c>
      <c r="P17" s="104" t="s">
        <v>599</v>
      </c>
    </row>
    <row r="18" spans="1:16" x14ac:dyDescent="0.25">
      <c r="A18" s="113"/>
      <c r="B18" s="113"/>
      <c r="C18" s="113" t="s">
        <v>736</v>
      </c>
      <c r="D18" s="113"/>
      <c r="E18" s="114"/>
      <c r="F18" s="113"/>
      <c r="G18" s="113"/>
      <c r="H18" s="113"/>
      <c r="I18" s="113"/>
      <c r="J18" s="113"/>
      <c r="K18" s="113"/>
      <c r="L18" s="122"/>
      <c r="M18" s="114"/>
      <c r="O18" s="194"/>
    </row>
    <row r="19" spans="1:16" x14ac:dyDescent="0.25">
      <c r="A19" s="113"/>
      <c r="B19" s="112"/>
      <c r="C19" s="112" t="s">
        <v>369</v>
      </c>
      <c r="D19" s="124" t="s">
        <v>129</v>
      </c>
      <c r="E19" s="115">
        <f>'9.รายงานประมาณการรายจ่าย'!G35</f>
        <v>1490400</v>
      </c>
      <c r="F19" s="124" t="s">
        <v>129</v>
      </c>
      <c r="G19" s="124" t="s">
        <v>129</v>
      </c>
      <c r="H19" s="124" t="s">
        <v>129</v>
      </c>
      <c r="I19" s="124" t="s">
        <v>129</v>
      </c>
      <c r="J19" s="124" t="s">
        <v>129</v>
      </c>
      <c r="K19" s="124" t="s">
        <v>129</v>
      </c>
      <c r="L19" s="124" t="s">
        <v>129</v>
      </c>
      <c r="M19" s="115">
        <f>SUM(E19:L19)</f>
        <v>1490400</v>
      </c>
      <c r="O19" s="194"/>
    </row>
    <row r="20" spans="1:16" x14ac:dyDescent="0.25">
      <c r="A20" s="113"/>
      <c r="B20" s="110" t="s">
        <v>579</v>
      </c>
      <c r="C20" s="110" t="s">
        <v>226</v>
      </c>
      <c r="D20" s="121" t="s">
        <v>129</v>
      </c>
      <c r="E20" s="111">
        <f>'9.รายงานประมาณการรายจ่าย'!G38+'9.รายงานประมาณการรายจ่าย'!G115</f>
        <v>5690520</v>
      </c>
      <c r="F20" s="121" t="s">
        <v>129</v>
      </c>
      <c r="G20" s="310">
        <f>'9.รายงานประมาณการรายจ่าย'!G193+'9.รายงานประมาณการรายจ่าย'!G260</f>
        <v>2668680</v>
      </c>
      <c r="H20" s="121" t="s">
        <v>129</v>
      </c>
      <c r="I20" s="311">
        <f>'9.รายงานประมาณการรายจ่าย'!G370</f>
        <v>1707360</v>
      </c>
      <c r="J20" s="121" t="s">
        <v>129</v>
      </c>
      <c r="K20" s="121" t="s">
        <v>129</v>
      </c>
      <c r="L20" s="121" t="s">
        <v>129</v>
      </c>
      <c r="M20" s="312">
        <f>E20+G20+I20</f>
        <v>10066560</v>
      </c>
      <c r="O20" s="215">
        <f>L42+L60</f>
        <v>2090000</v>
      </c>
      <c r="P20" s="104" t="s">
        <v>368</v>
      </c>
    </row>
    <row r="21" spans="1:16" x14ac:dyDescent="0.25">
      <c r="A21" s="113"/>
      <c r="B21" s="113" t="s">
        <v>581</v>
      </c>
      <c r="C21" s="113" t="s">
        <v>370</v>
      </c>
      <c r="D21" s="122" t="s">
        <v>129</v>
      </c>
      <c r="E21" s="129">
        <f>'9.รายงานประมาณการรายจ่าย'!G39</f>
        <v>58320</v>
      </c>
      <c r="F21" s="122" t="s">
        <v>129</v>
      </c>
      <c r="G21" s="183">
        <f>'9.รายงานประมาณการรายจ่าย'!G194</f>
        <v>6360</v>
      </c>
      <c r="H21" s="122" t="s">
        <v>129</v>
      </c>
      <c r="I21" s="129">
        <f>'9.รายงานประมาณการรายจ่าย'!G371</f>
        <v>2880</v>
      </c>
      <c r="J21" s="122" t="s">
        <v>129</v>
      </c>
      <c r="K21" s="122" t="s">
        <v>129</v>
      </c>
      <c r="L21" s="122" t="s">
        <v>129</v>
      </c>
      <c r="M21" s="114">
        <f>SUM(E21:L21)</f>
        <v>67560</v>
      </c>
      <c r="O21" s="194">
        <f>O10+O11+O12+O13+O14+O15+O16+O17+O20</f>
        <v>60989999.899999999</v>
      </c>
    </row>
    <row r="22" spans="1:16" x14ac:dyDescent="0.25">
      <c r="A22" s="113"/>
      <c r="B22" s="113"/>
      <c r="C22" s="113" t="s">
        <v>456</v>
      </c>
      <c r="D22" s="122" t="s">
        <v>129</v>
      </c>
      <c r="E22" s="114">
        <f>'9.รายงานประมาณการรายจ่าย'!G40+'9.รายงานประมาณการรายจ่าย'!G117</f>
        <v>240000</v>
      </c>
      <c r="F22" s="122" t="s">
        <v>129</v>
      </c>
      <c r="G22" s="129">
        <f>'9.รายงานประมาณการรายจ่าย'!G195</f>
        <v>78000</v>
      </c>
      <c r="H22" s="122" t="s">
        <v>129</v>
      </c>
      <c r="I22" s="129">
        <f>'9.รายงานประมาณการรายจ่าย'!G372</f>
        <v>78000</v>
      </c>
      <c r="J22" s="122" t="s">
        <v>129</v>
      </c>
      <c r="K22" s="122" t="s">
        <v>129</v>
      </c>
      <c r="L22" s="122" t="s">
        <v>129</v>
      </c>
      <c r="M22" s="114">
        <f>SUM(E22:L22)</f>
        <v>396000</v>
      </c>
    </row>
    <row r="23" spans="1:16" x14ac:dyDescent="0.25">
      <c r="A23" s="113"/>
      <c r="B23" s="113"/>
      <c r="C23" s="113" t="s">
        <v>264</v>
      </c>
      <c r="D23" s="122" t="s">
        <v>129</v>
      </c>
      <c r="E23" s="114">
        <f>'9.รายงานประมาณการรายจ่าย'!G118</f>
        <v>221760</v>
      </c>
      <c r="F23" s="122" t="s">
        <v>129</v>
      </c>
      <c r="G23" s="122" t="s">
        <v>129</v>
      </c>
      <c r="H23" s="122" t="s">
        <v>129</v>
      </c>
      <c r="I23" s="122" t="s">
        <v>129</v>
      </c>
      <c r="J23" s="122" t="s">
        <v>129</v>
      </c>
      <c r="K23" s="122" t="s">
        <v>129</v>
      </c>
      <c r="L23" s="122" t="s">
        <v>129</v>
      </c>
      <c r="M23" s="114">
        <f>SUM(E23:L23)</f>
        <v>221760</v>
      </c>
      <c r="P23" s="194">
        <f>O10+O11+O12+O13+O14+O16+O15+O17+O20</f>
        <v>60989999.899999999</v>
      </c>
    </row>
    <row r="24" spans="1:16" x14ac:dyDescent="0.25">
      <c r="A24" s="113"/>
      <c r="B24" s="113"/>
      <c r="C24" s="119" t="s">
        <v>265</v>
      </c>
      <c r="D24" s="122" t="s">
        <v>129</v>
      </c>
      <c r="E24" s="129" t="s">
        <v>129</v>
      </c>
      <c r="F24" s="122" t="s">
        <v>129</v>
      </c>
      <c r="G24" s="122" t="s">
        <v>129</v>
      </c>
      <c r="H24" s="122" t="s">
        <v>129</v>
      </c>
      <c r="I24" s="122" t="s">
        <v>129</v>
      </c>
      <c r="J24" s="122" t="s">
        <v>129</v>
      </c>
      <c r="K24" s="122" t="s">
        <v>129</v>
      </c>
      <c r="L24" s="122" t="s">
        <v>129</v>
      </c>
      <c r="M24" s="114">
        <f>SUM(E24:L24)</f>
        <v>0</v>
      </c>
    </row>
    <row r="25" spans="1:16" x14ac:dyDescent="0.25">
      <c r="A25" s="113"/>
      <c r="B25" s="113"/>
      <c r="C25" s="113" t="s">
        <v>85</v>
      </c>
      <c r="D25" s="122" t="s">
        <v>129</v>
      </c>
      <c r="E25" s="114">
        <f>'9.รายงานประมาณการรายจ่าย'!G120+'9.รายงานประมาณการรายจ่าย'!G41</f>
        <v>3200760</v>
      </c>
      <c r="F25" s="122" t="s">
        <v>129</v>
      </c>
      <c r="G25" s="129">
        <f>'9.รายงานประมาณการรายจ่าย'!G196+'9.รายงานประมาณการรายจ่าย'!G261</f>
        <v>909240</v>
      </c>
      <c r="H25" s="122" t="s">
        <v>129</v>
      </c>
      <c r="I25" s="129">
        <f>'9.รายงานประมาณการรายจ่าย'!G373</f>
        <v>389160</v>
      </c>
      <c r="J25" s="122" t="s">
        <v>129</v>
      </c>
      <c r="K25" s="122" t="s">
        <v>129</v>
      </c>
      <c r="L25" s="122" t="s">
        <v>129</v>
      </c>
      <c r="M25" s="114">
        <f>E25+G25+I25</f>
        <v>4499160</v>
      </c>
    </row>
    <row r="26" spans="1:16" x14ac:dyDescent="0.25">
      <c r="A26" s="113"/>
      <c r="B26" s="113"/>
      <c r="C26" s="113" t="s">
        <v>734</v>
      </c>
      <c r="D26" s="122" t="s">
        <v>129</v>
      </c>
      <c r="E26" s="114">
        <f>'9.รายงานประมาณการรายจ่าย'!G42+'9.รายงานประมาณการรายจ่าย'!G121</f>
        <v>361800</v>
      </c>
      <c r="F26" s="122" t="s">
        <v>129</v>
      </c>
      <c r="G26" s="129">
        <f>'9.รายงานประมาณการรายจ่าย'!G197+'9.รายงานประมาณการรายจ่าย'!G262</f>
        <v>119700</v>
      </c>
      <c r="H26" s="122" t="s">
        <v>129</v>
      </c>
      <c r="I26" s="129">
        <f>'9.รายงานประมาณการรายจ่าย'!G374</f>
        <v>53460</v>
      </c>
      <c r="J26" s="122" t="s">
        <v>129</v>
      </c>
      <c r="K26" s="122" t="s">
        <v>129</v>
      </c>
      <c r="L26" s="122" t="s">
        <v>129</v>
      </c>
      <c r="M26" s="114">
        <f>E26+G26+I26</f>
        <v>534960</v>
      </c>
    </row>
    <row r="27" spans="1:16" x14ac:dyDescent="0.25">
      <c r="A27" s="112"/>
      <c r="B27" s="112"/>
      <c r="C27" s="112" t="s">
        <v>88</v>
      </c>
      <c r="D27" s="124" t="s">
        <v>129</v>
      </c>
      <c r="E27" s="115">
        <f>'9.รายงานประมาณการรายจ่าย'!G43</f>
        <v>84000</v>
      </c>
      <c r="F27" s="124" t="s">
        <v>129</v>
      </c>
      <c r="G27" s="124" t="s">
        <v>129</v>
      </c>
      <c r="H27" s="124" t="s">
        <v>129</v>
      </c>
      <c r="I27" s="124" t="s">
        <v>129</v>
      </c>
      <c r="J27" s="124" t="s">
        <v>129</v>
      </c>
      <c r="K27" s="124" t="s">
        <v>129</v>
      </c>
      <c r="L27" s="124" t="s">
        <v>129</v>
      </c>
      <c r="M27" s="115">
        <f>SUM(E27:L27)</f>
        <v>84000</v>
      </c>
      <c r="O27" s="194"/>
    </row>
    <row r="28" spans="1:16" x14ac:dyDescent="0.25">
      <c r="A28" s="110" t="s">
        <v>89</v>
      </c>
      <c r="B28" s="110" t="s">
        <v>90</v>
      </c>
      <c r="C28" s="110" t="s">
        <v>739</v>
      </c>
      <c r="D28" s="121" t="s">
        <v>129</v>
      </c>
      <c r="E28" s="111">
        <v>120000</v>
      </c>
      <c r="F28" s="121" t="s">
        <v>129</v>
      </c>
      <c r="G28" s="311">
        <v>10000</v>
      </c>
      <c r="H28" s="121" t="s">
        <v>129</v>
      </c>
      <c r="I28" s="311">
        <f>'9.รายงานประมาณการรายจ่าย'!G379</f>
        <v>10000</v>
      </c>
      <c r="J28" s="121" t="s">
        <v>129</v>
      </c>
      <c r="K28" s="121" t="s">
        <v>129</v>
      </c>
      <c r="L28" s="121" t="s">
        <v>129</v>
      </c>
      <c r="M28" s="111">
        <v>140000</v>
      </c>
      <c r="O28" s="194"/>
    </row>
    <row r="29" spans="1:16" x14ac:dyDescent="0.25">
      <c r="A29" s="113"/>
      <c r="B29" s="113"/>
      <c r="C29" s="113" t="s">
        <v>738</v>
      </c>
      <c r="D29" s="122"/>
      <c r="E29" s="114"/>
      <c r="F29" s="122"/>
      <c r="G29" s="122"/>
      <c r="H29" s="122"/>
      <c r="I29" s="122"/>
      <c r="J29" s="122"/>
      <c r="K29" s="122"/>
      <c r="L29" s="122"/>
      <c r="M29" s="114"/>
      <c r="O29" s="194"/>
    </row>
    <row r="30" spans="1:16" x14ac:dyDescent="0.25">
      <c r="A30" s="113"/>
      <c r="B30" s="113"/>
      <c r="C30" s="113" t="s">
        <v>356</v>
      </c>
      <c r="D30" s="122" t="s">
        <v>129</v>
      </c>
      <c r="E30" s="114">
        <v>10000</v>
      </c>
      <c r="F30" s="122" t="s">
        <v>129</v>
      </c>
      <c r="G30" s="122" t="s">
        <v>129</v>
      </c>
      <c r="H30" s="122" t="s">
        <v>129</v>
      </c>
      <c r="I30" s="122" t="s">
        <v>129</v>
      </c>
      <c r="J30" s="122" t="s">
        <v>129</v>
      </c>
      <c r="K30" s="122" t="s">
        <v>129</v>
      </c>
      <c r="L30" s="122" t="s">
        <v>129</v>
      </c>
      <c r="M30" s="114">
        <v>10000</v>
      </c>
      <c r="O30" s="194"/>
    </row>
    <row r="31" spans="1:16" x14ac:dyDescent="0.25">
      <c r="A31" s="113"/>
      <c r="B31" s="113"/>
      <c r="C31" s="113" t="s">
        <v>741</v>
      </c>
      <c r="D31" s="122" t="s">
        <v>129</v>
      </c>
      <c r="E31" s="114">
        <v>70000</v>
      </c>
      <c r="F31" s="122" t="s">
        <v>129</v>
      </c>
      <c r="G31" s="129">
        <v>10000</v>
      </c>
      <c r="H31" s="122" t="s">
        <v>129</v>
      </c>
      <c r="I31" s="129">
        <f>'9.รายงานประมาณการรายจ่าย'!G380</f>
        <v>10000</v>
      </c>
      <c r="J31" s="122" t="s">
        <v>129</v>
      </c>
      <c r="K31" s="122" t="s">
        <v>129</v>
      </c>
      <c r="L31" s="122" t="s">
        <v>129</v>
      </c>
      <c r="M31" s="114">
        <v>90000</v>
      </c>
      <c r="O31" s="194"/>
    </row>
    <row r="32" spans="1:16" x14ac:dyDescent="0.25">
      <c r="A32" s="112"/>
      <c r="B32" s="112"/>
      <c r="C32" s="112" t="s">
        <v>740</v>
      </c>
      <c r="D32" s="124"/>
      <c r="E32" s="115"/>
      <c r="F32" s="124"/>
      <c r="G32" s="124"/>
      <c r="H32" s="124"/>
      <c r="I32" s="124"/>
      <c r="J32" s="124"/>
      <c r="K32" s="124"/>
      <c r="L32" s="124"/>
      <c r="M32" s="115"/>
      <c r="O32" s="194"/>
    </row>
    <row r="33" spans="1:16" ht="18.75" x14ac:dyDescent="0.3">
      <c r="A33" s="435" t="s">
        <v>337</v>
      </c>
      <c r="B33" s="435"/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</row>
    <row r="34" spans="1:16" ht="10.5" customHeight="1" x14ac:dyDescent="0.4">
      <c r="A34" s="120"/>
      <c r="B34" s="120"/>
      <c r="C34" s="120"/>
      <c r="D34" s="120"/>
      <c r="E34" s="120"/>
      <c r="F34" s="380"/>
      <c r="G34" s="120"/>
      <c r="H34" s="120"/>
      <c r="I34" s="120"/>
      <c r="J34" s="120"/>
      <c r="K34" s="120"/>
      <c r="L34" s="184"/>
      <c r="M34" s="120"/>
      <c r="P34" s="195"/>
    </row>
    <row r="35" spans="1:16" x14ac:dyDescent="0.25">
      <c r="A35" s="105"/>
      <c r="B35" s="106"/>
      <c r="C35" s="107" t="s">
        <v>153</v>
      </c>
      <c r="D35" s="440" t="s">
        <v>218</v>
      </c>
      <c r="E35" s="436" t="s">
        <v>361</v>
      </c>
      <c r="F35" s="436" t="s">
        <v>362</v>
      </c>
      <c r="G35" s="440" t="s">
        <v>363</v>
      </c>
      <c r="H35" s="440" t="s">
        <v>364</v>
      </c>
      <c r="I35" s="440" t="s">
        <v>365</v>
      </c>
      <c r="J35" s="436" t="s">
        <v>366</v>
      </c>
      <c r="K35" s="440" t="s">
        <v>367</v>
      </c>
      <c r="L35" s="439" t="s">
        <v>368</v>
      </c>
      <c r="M35" s="439" t="s">
        <v>32</v>
      </c>
    </row>
    <row r="36" spans="1:16" x14ac:dyDescent="0.25">
      <c r="A36" s="108" t="s">
        <v>17</v>
      </c>
      <c r="B36" s="109"/>
      <c r="C36" s="109"/>
      <c r="D36" s="441"/>
      <c r="E36" s="437"/>
      <c r="F36" s="437"/>
      <c r="G36" s="441"/>
      <c r="H36" s="441"/>
      <c r="I36" s="441"/>
      <c r="J36" s="437"/>
      <c r="K36" s="441"/>
      <c r="L36" s="439"/>
      <c r="M36" s="439"/>
    </row>
    <row r="37" spans="1:16" x14ac:dyDescent="0.25">
      <c r="A37" s="113"/>
      <c r="B37" s="113"/>
      <c r="C37" s="113" t="s">
        <v>357</v>
      </c>
      <c r="D37" s="122" t="s">
        <v>129</v>
      </c>
      <c r="E37" s="114">
        <f>'9.รายงานประมาณการรายจ่าย'!G128+'9.รายงานประมาณการรายจ่าย'!G51</f>
        <v>304800</v>
      </c>
      <c r="F37" s="122" t="s">
        <v>129</v>
      </c>
      <c r="G37" s="114">
        <f>'9.รายงานประมาณการรายจ่าย'!G204</f>
        <v>42000</v>
      </c>
      <c r="H37" s="122" t="s">
        <v>129</v>
      </c>
      <c r="I37" s="114">
        <f>'9.รายงานประมาณการรายจ่าย'!G381</f>
        <v>36000</v>
      </c>
      <c r="J37" s="122" t="s">
        <v>129</v>
      </c>
      <c r="K37" s="122" t="s">
        <v>129</v>
      </c>
      <c r="L37" s="122" t="s">
        <v>129</v>
      </c>
      <c r="M37" s="131">
        <f>SUM(E37:L37)</f>
        <v>382800</v>
      </c>
    </row>
    <row r="38" spans="1:16" x14ac:dyDescent="0.25">
      <c r="A38" s="113"/>
      <c r="B38" s="112"/>
      <c r="C38" s="112" t="s">
        <v>358</v>
      </c>
      <c r="D38" s="124" t="s">
        <v>129</v>
      </c>
      <c r="E38" s="115">
        <f>'9.รายงานประมาณการรายจ่าย'!G52+'9.รายงานประมาณการรายจ่าย'!G129</f>
        <v>90000</v>
      </c>
      <c r="F38" s="124" t="s">
        <v>129</v>
      </c>
      <c r="G38" s="124" t="s">
        <v>129</v>
      </c>
      <c r="H38" s="124" t="s">
        <v>129</v>
      </c>
      <c r="I38" s="115">
        <f>'9.รายงานประมาณการรายจ่าย'!G382</f>
        <v>15000</v>
      </c>
      <c r="J38" s="124" t="s">
        <v>129</v>
      </c>
      <c r="K38" s="124" t="s">
        <v>129</v>
      </c>
      <c r="L38" s="123" t="s">
        <v>129</v>
      </c>
      <c r="M38" s="190">
        <f>SUM(E38:L38)</f>
        <v>105000</v>
      </c>
      <c r="O38" s="194"/>
    </row>
    <row r="39" spans="1:16" x14ac:dyDescent="0.25">
      <c r="A39" s="116"/>
      <c r="B39" s="110" t="s">
        <v>359</v>
      </c>
      <c r="C39" s="110" t="s">
        <v>360</v>
      </c>
      <c r="D39" s="123" t="s">
        <v>129</v>
      </c>
      <c r="E39" s="117">
        <f>'9.รายงานประมาณการรายจ่าย'!G132+'9.รายงานประมาณการรายจ่าย'!G56</f>
        <v>1920000</v>
      </c>
      <c r="F39" s="123" t="s">
        <v>129</v>
      </c>
      <c r="G39" s="117">
        <f>'9.รายงานประมาณการรายจ่าย'!G207</f>
        <v>500000</v>
      </c>
      <c r="H39" s="123" t="s">
        <v>129</v>
      </c>
      <c r="I39" s="117">
        <f>'9.รายงานประมาณการรายจ่าย'!G385</f>
        <v>500000</v>
      </c>
      <c r="J39" s="123" t="s">
        <v>129</v>
      </c>
      <c r="K39" s="123" t="s">
        <v>129</v>
      </c>
      <c r="L39" s="188" t="s">
        <v>129</v>
      </c>
      <c r="M39" s="133">
        <f>SUM(E39:L39)</f>
        <v>2920000</v>
      </c>
    </row>
    <row r="40" spans="1:16" x14ac:dyDescent="0.25">
      <c r="A40" s="113"/>
      <c r="B40" s="113"/>
      <c r="C40" s="113" t="s">
        <v>371</v>
      </c>
      <c r="D40" s="122" t="s">
        <v>129</v>
      </c>
      <c r="E40" s="114">
        <f>'9.รายงานประมาณการรายจ่าย'!G57+'9.รายงานประมาณการรายจ่าย'!G133</f>
        <v>140000</v>
      </c>
      <c r="F40" s="122" t="s">
        <v>129</v>
      </c>
      <c r="G40" s="114">
        <f>'9.รายงานประมาณการรายจ่าย'!G208</f>
        <v>10000</v>
      </c>
      <c r="H40" s="122" t="s">
        <v>129</v>
      </c>
      <c r="I40" s="122" t="s">
        <v>129</v>
      </c>
      <c r="J40" s="122" t="s">
        <v>129</v>
      </c>
      <c r="K40" s="122" t="s">
        <v>129</v>
      </c>
      <c r="L40" s="122" t="s">
        <v>129</v>
      </c>
      <c r="M40" s="131">
        <f>SUM(E40:L40)</f>
        <v>150000</v>
      </c>
    </row>
    <row r="41" spans="1:16" x14ac:dyDescent="0.25">
      <c r="A41" s="113"/>
      <c r="B41" s="113"/>
      <c r="C41" s="113" t="s">
        <v>372</v>
      </c>
      <c r="D41" s="113"/>
      <c r="E41" s="114"/>
      <c r="F41" s="113"/>
      <c r="G41" s="113"/>
      <c r="H41" s="113"/>
      <c r="I41" s="113"/>
      <c r="J41" s="113"/>
      <c r="K41" s="113"/>
      <c r="L41" s="113"/>
      <c r="M41" s="113"/>
    </row>
    <row r="42" spans="1:16" x14ac:dyDescent="0.25">
      <c r="A42" s="113"/>
      <c r="B42" s="113"/>
      <c r="C42" s="113" t="s">
        <v>742</v>
      </c>
      <c r="D42" s="122" t="s">
        <v>129</v>
      </c>
      <c r="E42" s="114">
        <f>'9.รายงานประมาณการรายจ่าย'!G108+'9.รายงานประมาณการรายจ่าย'!G136+'9.รายงานประมาณการรายจ่าย'!G137+'9.รายงานประมาณการรายจ่าย'!G61+'9.รายงานประมาณการรายจ่าย'!G62+'9.รายงานประมาณการรายจ่าย'!G63+'9.รายงานประมาณการรายจ่าย'!G65</f>
        <v>1770000</v>
      </c>
      <c r="F42" s="114">
        <f>'9.รายงานประมาณการรายจ่าย'!G174</f>
        <v>50000</v>
      </c>
      <c r="G42" s="114">
        <f>'9.รายงานประมาณการรายจ่าย'!G269+'9.รายงานประมาณการรายจ่าย'!G211</f>
        <v>1073800</v>
      </c>
      <c r="H42" s="114">
        <f>'9.รายงานประมาณการรายจ่าย'!G333+'9.รายงานประมาณการรายจ่าย'!G334+'9.รายงานประมาณการรายจ่าย'!G347</f>
        <v>860000</v>
      </c>
      <c r="I42" s="114">
        <f>'9.รายงานประมาณการรายจ่าย'!G388+'9.รายงานประมาณการรายจ่าย'!G424</f>
        <v>170000</v>
      </c>
      <c r="J42" s="114">
        <f>'9.รายงานประมาณการรายจ่าย'!G436+'9.รายงานประมาณการรายจ่าย'!G437</f>
        <v>70000</v>
      </c>
      <c r="K42" s="114">
        <f>'9.รายงานประมาณการรายจ่าย'!G452+'9.รายงานประมาณการรายจ่าย'!G453+'9.รายงานประมาณการรายจ่าย'!G469+'9.รายงานประมาณการรายจ่าย'!G471+'9.รายงานประมาณการรายจ่าย'!G487+'9.รายงานประมาณการรายจ่าย'!G488</f>
        <v>1125000</v>
      </c>
      <c r="L42" s="216">
        <v>90000</v>
      </c>
      <c r="M42" s="131">
        <v>5208800</v>
      </c>
      <c r="O42" s="194"/>
    </row>
    <row r="43" spans="1:16" x14ac:dyDescent="0.25">
      <c r="A43" s="130"/>
      <c r="B43" s="130"/>
      <c r="C43" s="130" t="s">
        <v>391</v>
      </c>
      <c r="D43" s="147" t="s">
        <v>129</v>
      </c>
      <c r="E43" s="403">
        <f>'9.รายงานประมาณการรายจ่าย'!G66+'9.รายงานประมาณการรายจ่าย'!G138</f>
        <v>515000</v>
      </c>
      <c r="F43" s="147" t="s">
        <v>129</v>
      </c>
      <c r="G43" s="403">
        <f>'9.รายงานประมาณการรายจ่าย'!G214</f>
        <v>500000</v>
      </c>
      <c r="H43" s="147" t="s">
        <v>129</v>
      </c>
      <c r="I43" s="403">
        <f>'9.รายงานประมาณการรายจ่าย'!G389</f>
        <v>1000000</v>
      </c>
      <c r="J43" s="147" t="s">
        <v>129</v>
      </c>
      <c r="K43" s="147" t="s">
        <v>129</v>
      </c>
      <c r="L43" s="191" t="s">
        <v>129</v>
      </c>
      <c r="M43" s="404">
        <f>SUM(E43:L43)</f>
        <v>2015000</v>
      </c>
      <c r="O43" s="194"/>
    </row>
    <row r="44" spans="1:16" x14ac:dyDescent="0.25">
      <c r="A44" s="110"/>
      <c r="B44" s="110" t="s">
        <v>392</v>
      </c>
      <c r="C44" s="110" t="s">
        <v>393</v>
      </c>
      <c r="D44" s="121" t="s">
        <v>129</v>
      </c>
      <c r="E44" s="111">
        <f>'9.รายงานประมาณการรายจ่าย'!G141+'9.รายงานประมาณการรายจ่าย'!G69</f>
        <v>270000</v>
      </c>
      <c r="F44" s="121" t="s">
        <v>129</v>
      </c>
      <c r="G44" s="111">
        <f>'9.รายงานประมาณการรายจ่าย'!G217</f>
        <v>40000</v>
      </c>
      <c r="H44" s="121" t="s">
        <v>129</v>
      </c>
      <c r="I44" s="111">
        <f>'9.รายงานประมาณการรายจ่าย'!G392</f>
        <v>40000</v>
      </c>
      <c r="J44" s="121" t="s">
        <v>129</v>
      </c>
      <c r="K44" s="121" t="s">
        <v>129</v>
      </c>
      <c r="L44" s="121" t="s">
        <v>129</v>
      </c>
      <c r="M44" s="133">
        <f>SUM(E44:L44)</f>
        <v>350000</v>
      </c>
      <c r="O44" s="194"/>
    </row>
    <row r="45" spans="1:16" x14ac:dyDescent="0.25">
      <c r="A45" s="113"/>
      <c r="B45" s="113"/>
      <c r="C45" s="113" t="s">
        <v>394</v>
      </c>
      <c r="D45" s="122" t="s">
        <v>129</v>
      </c>
      <c r="E45" s="114">
        <f>'9.รายงานประมาณการรายจ่าย'!G70</f>
        <v>50000</v>
      </c>
      <c r="F45" s="122" t="s">
        <v>129</v>
      </c>
      <c r="G45" s="114">
        <f>'9.รายงานประมาณการรายจ่าย'!G218</f>
        <v>15000</v>
      </c>
      <c r="H45" s="122" t="s">
        <v>129</v>
      </c>
      <c r="I45" s="114">
        <f>'9.รายงานประมาณการรายจ่าย'!G393</f>
        <v>400000</v>
      </c>
      <c r="J45" s="122" t="s">
        <v>129</v>
      </c>
      <c r="K45" s="122" t="s">
        <v>129</v>
      </c>
      <c r="L45" s="122" t="s">
        <v>129</v>
      </c>
      <c r="M45" s="131">
        <f>SUM(E45:L45)</f>
        <v>465000</v>
      </c>
    </row>
    <row r="46" spans="1:16" x14ac:dyDescent="0.25">
      <c r="A46" s="113"/>
      <c r="B46" s="113"/>
      <c r="C46" s="113" t="s">
        <v>386</v>
      </c>
      <c r="D46" s="122" t="s">
        <v>129</v>
      </c>
      <c r="E46" s="114">
        <f>'9.รายงานประมาณการรายจ่าย'!G71</f>
        <v>130000</v>
      </c>
      <c r="F46" s="122" t="s">
        <v>129</v>
      </c>
      <c r="G46" s="114">
        <f>'9.รายงานประมาณการรายจ่าย'!G219</f>
        <v>50000</v>
      </c>
      <c r="H46" s="122" t="s">
        <v>129</v>
      </c>
      <c r="I46" s="122" t="s">
        <v>129</v>
      </c>
      <c r="J46" s="122" t="s">
        <v>129</v>
      </c>
      <c r="K46" s="122" t="s">
        <v>129</v>
      </c>
      <c r="L46" s="122" t="s">
        <v>129</v>
      </c>
      <c r="M46" s="131">
        <f>SUM(E46:L46)</f>
        <v>180000</v>
      </c>
    </row>
    <row r="47" spans="1:16" x14ac:dyDescent="0.25">
      <c r="A47" s="113"/>
      <c r="B47" s="113"/>
      <c r="C47" s="113" t="s">
        <v>242</v>
      </c>
      <c r="D47" s="122" t="s">
        <v>129</v>
      </c>
      <c r="E47" s="122" t="s">
        <v>129</v>
      </c>
      <c r="F47" s="122" t="s">
        <v>129</v>
      </c>
      <c r="G47" s="114">
        <f>'9.รายงานประมาณการรายจ่าย'!G274</f>
        <v>1373915.4</v>
      </c>
      <c r="H47" s="122" t="s">
        <v>129</v>
      </c>
      <c r="I47" s="122" t="s">
        <v>129</v>
      </c>
      <c r="J47" s="122" t="s">
        <v>129</v>
      </c>
      <c r="K47" s="122" t="s">
        <v>129</v>
      </c>
      <c r="L47" s="122" t="s">
        <v>129</v>
      </c>
      <c r="M47" s="131">
        <f>SUM(G47:L47)</f>
        <v>1373915.4</v>
      </c>
    </row>
    <row r="48" spans="1:16" x14ac:dyDescent="0.25">
      <c r="A48" s="113"/>
      <c r="B48" s="113"/>
      <c r="C48" s="113" t="s">
        <v>243</v>
      </c>
      <c r="D48" s="122" t="s">
        <v>129</v>
      </c>
      <c r="E48" s="122" t="s">
        <v>129</v>
      </c>
      <c r="F48" s="122" t="s">
        <v>129</v>
      </c>
      <c r="G48" s="122" t="s">
        <v>129</v>
      </c>
      <c r="H48" s="122" t="s">
        <v>129</v>
      </c>
      <c r="I48" s="122" t="s">
        <v>129</v>
      </c>
      <c r="J48" s="122" t="s">
        <v>129</v>
      </c>
      <c r="K48" s="122" t="s">
        <v>129</v>
      </c>
      <c r="L48" s="122" t="s">
        <v>129</v>
      </c>
      <c r="M48" s="186"/>
    </row>
    <row r="49" spans="1:13" x14ac:dyDescent="0.25">
      <c r="A49" s="113"/>
      <c r="B49" s="113"/>
      <c r="C49" s="113" t="s">
        <v>373</v>
      </c>
      <c r="D49" s="122" t="s">
        <v>129</v>
      </c>
      <c r="E49" s="114">
        <f>'9.รายงานประมาณการรายจ่าย'!G72</f>
        <v>500000</v>
      </c>
      <c r="F49" s="122" t="s">
        <v>129</v>
      </c>
      <c r="G49" s="114">
        <f>'9.รายงานประมาณการรายจ่าย'!G222</f>
        <v>50000</v>
      </c>
      <c r="H49" s="122" t="s">
        <v>129</v>
      </c>
      <c r="I49" s="114">
        <f>'9.รายงานประมาณการรายจ่าย'!G394</f>
        <v>400000</v>
      </c>
      <c r="J49" s="122" t="s">
        <v>129</v>
      </c>
      <c r="K49" s="122" t="s">
        <v>129</v>
      </c>
      <c r="L49" s="122" t="s">
        <v>129</v>
      </c>
      <c r="M49" s="131">
        <f>SUM(E49:L49)</f>
        <v>950000</v>
      </c>
    </row>
    <row r="50" spans="1:13" x14ac:dyDescent="0.25">
      <c r="A50" s="113"/>
      <c r="B50" s="113"/>
      <c r="C50" s="113" t="s">
        <v>184</v>
      </c>
      <c r="D50" s="122" t="s">
        <v>129</v>
      </c>
      <c r="E50" s="114">
        <f>'9.รายงานประมาณการรายจ่าย'!G73</f>
        <v>150000</v>
      </c>
      <c r="F50" s="122" t="s">
        <v>129</v>
      </c>
      <c r="G50" s="122" t="s">
        <v>129</v>
      </c>
      <c r="H50" s="122" t="s">
        <v>129</v>
      </c>
      <c r="I50" s="114">
        <f>'9.รายงานประมาณการรายจ่าย'!G395</f>
        <v>50000</v>
      </c>
      <c r="J50" s="122" t="s">
        <v>129</v>
      </c>
      <c r="K50" s="122" t="s">
        <v>129</v>
      </c>
      <c r="L50" s="122" t="s">
        <v>129</v>
      </c>
      <c r="M50" s="131">
        <f>SUM(E50:L50)</f>
        <v>200000</v>
      </c>
    </row>
    <row r="51" spans="1:13" x14ac:dyDescent="0.25">
      <c r="A51" s="113"/>
      <c r="B51" s="113"/>
      <c r="C51" s="113" t="s">
        <v>185</v>
      </c>
      <c r="D51" s="122" t="s">
        <v>129</v>
      </c>
      <c r="E51" s="114">
        <f>'9.รายงานประมาณการรายจ่าย'!G142+'9.รายงานประมาณการรายจ่าย'!G74</f>
        <v>603600</v>
      </c>
      <c r="F51" s="122" t="s">
        <v>129</v>
      </c>
      <c r="G51" s="122" t="s">
        <v>129</v>
      </c>
      <c r="H51" s="122" t="s">
        <v>129</v>
      </c>
      <c r="I51" s="114">
        <f>'9.รายงานประมาณการรายจ่าย'!G396</f>
        <v>50000</v>
      </c>
      <c r="J51" s="122" t="s">
        <v>129</v>
      </c>
      <c r="K51" s="122" t="s">
        <v>129</v>
      </c>
      <c r="L51" s="122" t="s">
        <v>129</v>
      </c>
      <c r="M51" s="131">
        <f>E51+I51</f>
        <v>653600</v>
      </c>
    </row>
    <row r="52" spans="1:13" x14ac:dyDescent="0.25">
      <c r="A52" s="113"/>
      <c r="B52" s="113"/>
      <c r="C52" s="113" t="s">
        <v>16</v>
      </c>
      <c r="D52" s="122" t="s">
        <v>129</v>
      </c>
      <c r="E52" s="122" t="s">
        <v>129</v>
      </c>
      <c r="F52" s="122" t="s">
        <v>129</v>
      </c>
      <c r="G52" s="122" t="s">
        <v>129</v>
      </c>
      <c r="H52" s="114">
        <f>'9.รายงานประมาณการรายจ่าย'!G319</f>
        <v>50000</v>
      </c>
      <c r="I52" s="122" t="s">
        <v>129</v>
      </c>
      <c r="J52" s="122" t="s">
        <v>129</v>
      </c>
      <c r="K52" s="122" t="s">
        <v>129</v>
      </c>
      <c r="L52" s="122" t="s">
        <v>129</v>
      </c>
      <c r="M52" s="131">
        <f>SUM(H52:L52)</f>
        <v>50000</v>
      </c>
    </row>
    <row r="53" spans="1:13" x14ac:dyDescent="0.25">
      <c r="A53" s="113"/>
      <c r="B53" s="113"/>
      <c r="C53" s="113" t="s">
        <v>374</v>
      </c>
      <c r="D53" s="122" t="s">
        <v>129</v>
      </c>
      <c r="E53" s="114">
        <f>'9.รายงานประมาณการรายจ่าย'!G75</f>
        <v>50000</v>
      </c>
      <c r="F53" s="122" t="s">
        <v>129</v>
      </c>
      <c r="G53" s="114">
        <f>'9.รายงานประมาณการรายจ่าย'!G223</f>
        <v>30000</v>
      </c>
      <c r="H53" s="122" t="s">
        <v>129</v>
      </c>
      <c r="I53" s="122" t="s">
        <v>129</v>
      </c>
      <c r="J53" s="122" t="s">
        <v>129</v>
      </c>
      <c r="K53" s="122" t="s">
        <v>129</v>
      </c>
      <c r="L53" s="122" t="s">
        <v>129</v>
      </c>
      <c r="M53" s="131">
        <f>SUM(E53:L53)</f>
        <v>80000</v>
      </c>
    </row>
    <row r="54" spans="1:13" x14ac:dyDescent="0.25">
      <c r="A54" s="113"/>
      <c r="B54" s="113"/>
      <c r="C54" s="113" t="s">
        <v>375</v>
      </c>
      <c r="D54" s="122" t="s">
        <v>129</v>
      </c>
      <c r="E54" s="114">
        <f>'9.รายงานประมาณการรายจ่าย'!G76</f>
        <v>5000</v>
      </c>
      <c r="F54" s="122" t="s">
        <v>129</v>
      </c>
      <c r="G54" s="114">
        <f>'9.รายงานประมาณการรายจ่าย'!G224</f>
        <v>5000</v>
      </c>
      <c r="H54" s="122" t="s">
        <v>129</v>
      </c>
      <c r="I54" s="122" t="s">
        <v>129</v>
      </c>
      <c r="J54" s="122" t="s">
        <v>129</v>
      </c>
      <c r="K54" s="122" t="s">
        <v>129</v>
      </c>
      <c r="L54" s="122" t="s">
        <v>129</v>
      </c>
      <c r="M54" s="131">
        <f>SUM(E54:L54)</f>
        <v>10000</v>
      </c>
    </row>
    <row r="55" spans="1:13" x14ac:dyDescent="0.25">
      <c r="A55" s="113"/>
      <c r="B55" s="113"/>
      <c r="C55" s="113" t="s">
        <v>376</v>
      </c>
      <c r="D55" s="122" t="s">
        <v>129</v>
      </c>
      <c r="E55" s="114">
        <f>'9.รายงานประมาณการรายจ่าย'!G77</f>
        <v>20000</v>
      </c>
      <c r="F55" s="183">
        <f>'9.รายงานประมาณการรายจ่าย'!G177</f>
        <v>40000</v>
      </c>
      <c r="G55" s="122" t="s">
        <v>129</v>
      </c>
      <c r="H55" s="122" t="s">
        <v>129</v>
      </c>
      <c r="I55" s="122" t="s">
        <v>129</v>
      </c>
      <c r="J55" s="122" t="s">
        <v>129</v>
      </c>
      <c r="K55" s="122" t="s">
        <v>129</v>
      </c>
      <c r="L55" s="122" t="s">
        <v>129</v>
      </c>
      <c r="M55" s="131">
        <f>SUM(E55:L55)</f>
        <v>60000</v>
      </c>
    </row>
    <row r="56" spans="1:13" x14ac:dyDescent="0.25">
      <c r="A56" s="113"/>
      <c r="B56" s="113"/>
      <c r="C56" s="113" t="s">
        <v>484</v>
      </c>
      <c r="D56" s="122" t="s">
        <v>129</v>
      </c>
      <c r="E56" s="122" t="s">
        <v>129</v>
      </c>
      <c r="F56" s="122" t="s">
        <v>129</v>
      </c>
      <c r="G56" s="114">
        <f>'9.รายงานประมาณการรายจ่าย'!G225</f>
        <v>80000</v>
      </c>
      <c r="H56" s="122" t="s">
        <v>129</v>
      </c>
      <c r="I56" s="122" t="s">
        <v>129</v>
      </c>
      <c r="J56" s="122" t="s">
        <v>129</v>
      </c>
      <c r="K56" s="122" t="s">
        <v>129</v>
      </c>
      <c r="L56" s="122" t="s">
        <v>129</v>
      </c>
      <c r="M56" s="131">
        <f>SUM(G56:L56)</f>
        <v>80000</v>
      </c>
    </row>
    <row r="57" spans="1:13" x14ac:dyDescent="0.25">
      <c r="A57" s="113"/>
      <c r="B57" s="113"/>
      <c r="C57" s="113" t="s">
        <v>187</v>
      </c>
      <c r="D57" s="122" t="s">
        <v>129</v>
      </c>
      <c r="E57" s="114">
        <f>'9.รายงานประมาณการรายจ่าย'!G143+'9.รายงานประมาณการรายจ่าย'!G78</f>
        <v>190000</v>
      </c>
      <c r="F57" s="122" t="s">
        <v>129</v>
      </c>
      <c r="G57" s="114">
        <f>'9.รายงานประมาณการรายจ่าย'!G226</f>
        <v>90000</v>
      </c>
      <c r="H57" s="122" t="s">
        <v>129</v>
      </c>
      <c r="I57" s="114">
        <f>'9.รายงานประมาณการรายจ่าย'!G397</f>
        <v>50000</v>
      </c>
      <c r="J57" s="122" t="s">
        <v>129</v>
      </c>
      <c r="K57" s="122" t="s">
        <v>129</v>
      </c>
      <c r="L57" s="122" t="s">
        <v>129</v>
      </c>
      <c r="M57" s="131">
        <f>E57+G57+I57</f>
        <v>330000</v>
      </c>
    </row>
    <row r="58" spans="1:13" x14ac:dyDescent="0.25">
      <c r="A58" s="113"/>
      <c r="B58" s="113"/>
      <c r="C58" s="113" t="s">
        <v>63</v>
      </c>
      <c r="D58" s="122" t="s">
        <v>129</v>
      </c>
      <c r="E58" s="129" t="s">
        <v>129</v>
      </c>
      <c r="F58" s="122" t="s">
        <v>129</v>
      </c>
      <c r="G58" s="129" t="s">
        <v>129</v>
      </c>
      <c r="H58" s="122" t="s">
        <v>129</v>
      </c>
      <c r="I58" s="114">
        <f>'9.รายงานประมาณการรายจ่าย'!G398</f>
        <v>5000</v>
      </c>
      <c r="J58" s="122" t="s">
        <v>129</v>
      </c>
      <c r="K58" s="122" t="s">
        <v>129</v>
      </c>
      <c r="L58" s="122" t="s">
        <v>129</v>
      </c>
      <c r="M58" s="131">
        <v>5000</v>
      </c>
    </row>
    <row r="59" spans="1:13" x14ac:dyDescent="0.25">
      <c r="A59" s="112"/>
      <c r="B59" s="112"/>
      <c r="C59" s="112" t="s">
        <v>188</v>
      </c>
      <c r="D59" s="124" t="s">
        <v>129</v>
      </c>
      <c r="E59" s="115">
        <v>5000</v>
      </c>
      <c r="F59" s="124" t="s">
        <v>129</v>
      </c>
      <c r="G59" s="309" t="s">
        <v>129</v>
      </c>
      <c r="H59" s="124" t="s">
        <v>129</v>
      </c>
      <c r="I59" s="309" t="s">
        <v>129</v>
      </c>
      <c r="J59" s="124" t="s">
        <v>129</v>
      </c>
      <c r="K59" s="124" t="s">
        <v>129</v>
      </c>
      <c r="L59" s="124" t="s">
        <v>129</v>
      </c>
      <c r="M59" s="132">
        <v>5000</v>
      </c>
    </row>
    <row r="60" spans="1:13" x14ac:dyDescent="0.25">
      <c r="A60" s="110"/>
      <c r="B60" s="110" t="s">
        <v>333</v>
      </c>
      <c r="C60" s="110" t="s">
        <v>334</v>
      </c>
      <c r="D60" s="121" t="s">
        <v>129</v>
      </c>
      <c r="E60" s="111">
        <v>400000</v>
      </c>
      <c r="F60" s="121" t="s">
        <v>129</v>
      </c>
      <c r="G60" s="111">
        <v>30000</v>
      </c>
      <c r="H60" s="121" t="s">
        <v>129</v>
      </c>
      <c r="I60" s="111">
        <f>'9.รายงานประมาณการรายจ่าย'!G401</f>
        <v>200000</v>
      </c>
      <c r="J60" s="121" t="s">
        <v>129</v>
      </c>
      <c r="K60" s="121" t="s">
        <v>129</v>
      </c>
      <c r="L60" s="311">
        <f>'9.รายงานประมาณการรายจ่าย'!G540</f>
        <v>2000000</v>
      </c>
      <c r="M60" s="133">
        <f>L60+I60+G60+E60</f>
        <v>2630000</v>
      </c>
    </row>
    <row r="61" spans="1:13" x14ac:dyDescent="0.25">
      <c r="A61" s="113"/>
      <c r="B61" s="113"/>
      <c r="C61" s="113" t="s">
        <v>444</v>
      </c>
      <c r="D61" s="122" t="s">
        <v>129</v>
      </c>
      <c r="E61" s="114">
        <v>40000</v>
      </c>
      <c r="F61" s="122" t="s">
        <v>129</v>
      </c>
      <c r="G61" s="114">
        <v>25000</v>
      </c>
      <c r="H61" s="122" t="s">
        <v>129</v>
      </c>
      <c r="I61" s="129" t="s">
        <v>129</v>
      </c>
      <c r="J61" s="122" t="s">
        <v>129</v>
      </c>
      <c r="K61" s="122" t="s">
        <v>129</v>
      </c>
      <c r="L61" s="122" t="s">
        <v>129</v>
      </c>
      <c r="M61" s="131">
        <v>65000</v>
      </c>
    </row>
    <row r="62" spans="1:13" x14ac:dyDescent="0.25">
      <c r="A62" s="113"/>
      <c r="B62" s="113"/>
      <c r="C62" s="113" t="s">
        <v>69</v>
      </c>
      <c r="D62" s="122" t="s">
        <v>129</v>
      </c>
      <c r="E62" s="114">
        <v>50000</v>
      </c>
      <c r="F62" s="122" t="s">
        <v>129</v>
      </c>
      <c r="G62" s="129" t="s">
        <v>129</v>
      </c>
      <c r="H62" s="122" t="s">
        <v>129</v>
      </c>
      <c r="I62" s="129" t="s">
        <v>129</v>
      </c>
      <c r="J62" s="122" t="s">
        <v>129</v>
      </c>
      <c r="K62" s="122" t="s">
        <v>129</v>
      </c>
      <c r="L62" s="122" t="s">
        <v>129</v>
      </c>
      <c r="M62" s="131">
        <v>50000</v>
      </c>
    </row>
    <row r="63" spans="1:13" x14ac:dyDescent="0.25">
      <c r="A63" s="113"/>
      <c r="B63" s="113"/>
      <c r="C63" s="113" t="s">
        <v>377</v>
      </c>
      <c r="D63" s="122" t="s">
        <v>129</v>
      </c>
      <c r="E63" s="114">
        <v>30000</v>
      </c>
      <c r="F63" s="122" t="s">
        <v>129</v>
      </c>
      <c r="G63" s="129" t="s">
        <v>129</v>
      </c>
      <c r="H63" s="122" t="s">
        <v>129</v>
      </c>
      <c r="I63" s="129" t="s">
        <v>129</v>
      </c>
      <c r="J63" s="122" t="s">
        <v>129</v>
      </c>
      <c r="K63" s="122" t="s">
        <v>129</v>
      </c>
      <c r="L63" s="122" t="s">
        <v>129</v>
      </c>
      <c r="M63" s="131">
        <v>30000</v>
      </c>
    </row>
    <row r="64" spans="1:13" x14ac:dyDescent="0.25">
      <c r="A64" s="112"/>
      <c r="B64" s="112"/>
      <c r="C64" s="112" t="s">
        <v>743</v>
      </c>
      <c r="D64" s="124" t="s">
        <v>129</v>
      </c>
      <c r="E64" s="115">
        <v>90000</v>
      </c>
      <c r="F64" s="124" t="s">
        <v>129</v>
      </c>
      <c r="G64" s="309" t="s">
        <v>129</v>
      </c>
      <c r="H64" s="124" t="s">
        <v>129</v>
      </c>
      <c r="I64" s="309" t="s">
        <v>129</v>
      </c>
      <c r="J64" s="124" t="s">
        <v>129</v>
      </c>
      <c r="K64" s="124" t="s">
        <v>129</v>
      </c>
      <c r="L64" s="124" t="s">
        <v>129</v>
      </c>
      <c r="M64" s="132">
        <v>90000</v>
      </c>
    </row>
    <row r="65" spans="1:15" ht="18.75" x14ac:dyDescent="0.3">
      <c r="A65" s="435" t="s">
        <v>337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</row>
    <row r="66" spans="1:15" ht="10.5" customHeight="1" x14ac:dyDescent="0.3">
      <c r="A66" s="120"/>
      <c r="B66" s="120"/>
      <c r="C66" s="120"/>
      <c r="D66" s="120"/>
      <c r="E66" s="120"/>
      <c r="F66" s="380"/>
      <c r="G66" s="120"/>
      <c r="H66" s="120"/>
      <c r="I66" s="120"/>
      <c r="J66" s="120"/>
      <c r="K66" s="120"/>
      <c r="L66" s="184"/>
      <c r="M66" s="120"/>
    </row>
    <row r="67" spans="1:15" x14ac:dyDescent="0.25">
      <c r="A67" s="105"/>
      <c r="B67" s="106"/>
      <c r="C67" s="107" t="s">
        <v>153</v>
      </c>
      <c r="D67" s="440" t="s">
        <v>218</v>
      </c>
      <c r="E67" s="436" t="s">
        <v>361</v>
      </c>
      <c r="F67" s="436" t="s">
        <v>362</v>
      </c>
      <c r="G67" s="440" t="s">
        <v>363</v>
      </c>
      <c r="H67" s="440" t="s">
        <v>364</v>
      </c>
      <c r="I67" s="440" t="s">
        <v>365</v>
      </c>
      <c r="J67" s="442" t="s">
        <v>366</v>
      </c>
      <c r="K67" s="440" t="s">
        <v>367</v>
      </c>
      <c r="L67" s="439" t="s">
        <v>368</v>
      </c>
      <c r="M67" s="439" t="s">
        <v>32</v>
      </c>
    </row>
    <row r="68" spans="1:15" x14ac:dyDescent="0.25">
      <c r="A68" s="108" t="s">
        <v>17</v>
      </c>
      <c r="B68" s="109"/>
      <c r="C68" s="109"/>
      <c r="D68" s="441"/>
      <c r="E68" s="437"/>
      <c r="F68" s="437"/>
      <c r="G68" s="441"/>
      <c r="H68" s="441"/>
      <c r="I68" s="441"/>
      <c r="J68" s="443"/>
      <c r="K68" s="441"/>
      <c r="L68" s="439"/>
      <c r="M68" s="439"/>
    </row>
    <row r="69" spans="1:15" x14ac:dyDescent="0.25">
      <c r="A69" s="110" t="s">
        <v>104</v>
      </c>
      <c r="B69" s="110" t="s">
        <v>105</v>
      </c>
      <c r="C69" s="110" t="s">
        <v>106</v>
      </c>
      <c r="D69" s="121" t="s">
        <v>129</v>
      </c>
      <c r="E69" s="310">
        <f>'9.รายงานประมาณการรายจ่าย'!G92+'9.รายงานประมาณการรายจ่าย'!G151</f>
        <v>23000</v>
      </c>
      <c r="F69" s="121" t="s">
        <v>129</v>
      </c>
      <c r="G69" s="405">
        <f>'9.รายงานประมาณการรายจ่าย'!G281+'9.รายงานประมาณการรายจ่าย'!G282</f>
        <v>17600</v>
      </c>
      <c r="H69" s="121" t="s">
        <v>129</v>
      </c>
      <c r="I69" s="121" t="s">
        <v>129</v>
      </c>
      <c r="J69" s="121" t="s">
        <v>129</v>
      </c>
      <c r="K69" s="121" t="s">
        <v>129</v>
      </c>
      <c r="L69" s="121" t="s">
        <v>129</v>
      </c>
      <c r="M69" s="133">
        <f>E69+G69</f>
        <v>40600</v>
      </c>
    </row>
    <row r="70" spans="1:15" x14ac:dyDescent="0.25">
      <c r="A70" s="113"/>
      <c r="B70" s="113"/>
      <c r="C70" s="113" t="s">
        <v>577</v>
      </c>
      <c r="D70" s="122" t="s">
        <v>129</v>
      </c>
      <c r="E70" s="122" t="s">
        <v>129</v>
      </c>
      <c r="F70" s="182" t="str">
        <f>'9.รายงานประมาณการรายจ่าย'!G181</f>
        <v xml:space="preserve"> -</v>
      </c>
      <c r="G70" s="122" t="s">
        <v>129</v>
      </c>
      <c r="H70" s="122" t="s">
        <v>129</v>
      </c>
      <c r="I70" s="122" t="s">
        <v>129</v>
      </c>
      <c r="J70" s="122"/>
      <c r="K70" s="122"/>
      <c r="L70" s="122" t="s">
        <v>129</v>
      </c>
      <c r="M70" s="186" t="s">
        <v>129</v>
      </c>
    </row>
    <row r="71" spans="1:15" x14ac:dyDescent="0.25">
      <c r="A71" s="113"/>
      <c r="B71" s="113"/>
      <c r="C71" s="113" t="s">
        <v>91</v>
      </c>
      <c r="D71" s="122" t="s">
        <v>129</v>
      </c>
      <c r="E71" s="122" t="s">
        <v>129</v>
      </c>
      <c r="F71" s="182" t="str">
        <f>'9.รายงานประมาณการรายจ่าย'!G182</f>
        <v xml:space="preserve"> -</v>
      </c>
      <c r="G71" s="129" t="s">
        <v>129</v>
      </c>
      <c r="H71" s="122" t="s">
        <v>129</v>
      </c>
      <c r="I71" s="122" t="s">
        <v>129</v>
      </c>
      <c r="J71" s="122" t="s">
        <v>129</v>
      </c>
      <c r="K71" s="122" t="s">
        <v>129</v>
      </c>
      <c r="L71" s="122" t="s">
        <v>129</v>
      </c>
      <c r="M71" s="186" t="s">
        <v>129</v>
      </c>
    </row>
    <row r="72" spans="1:15" x14ac:dyDescent="0.25">
      <c r="A72" s="113"/>
      <c r="B72" s="113"/>
      <c r="C72" s="119" t="s">
        <v>578</v>
      </c>
      <c r="D72" s="122" t="s">
        <v>129</v>
      </c>
      <c r="E72" s="122" t="s">
        <v>129</v>
      </c>
      <c r="F72" s="122" t="s">
        <v>129</v>
      </c>
      <c r="G72" s="129" t="s">
        <v>129</v>
      </c>
      <c r="H72" s="122" t="s">
        <v>129</v>
      </c>
      <c r="I72" s="122" t="s">
        <v>129</v>
      </c>
      <c r="J72" s="122" t="s">
        <v>129</v>
      </c>
      <c r="K72" s="122" t="s">
        <v>129</v>
      </c>
      <c r="L72" s="122" t="s">
        <v>129</v>
      </c>
      <c r="M72" s="186" t="s">
        <v>129</v>
      </c>
    </row>
    <row r="73" spans="1:15" x14ac:dyDescent="0.25">
      <c r="A73" s="113"/>
      <c r="B73" s="113"/>
      <c r="C73" s="113" t="s">
        <v>92</v>
      </c>
      <c r="D73" s="122" t="s">
        <v>129</v>
      </c>
      <c r="E73" s="122" t="s">
        <v>129</v>
      </c>
      <c r="F73" s="122" t="s">
        <v>129</v>
      </c>
      <c r="G73" s="129">
        <f>'9.รายงานประมาณการรายจ่าย'!G287</f>
        <v>15000</v>
      </c>
      <c r="H73" s="122" t="s">
        <v>129</v>
      </c>
      <c r="I73" s="122" t="s">
        <v>129</v>
      </c>
      <c r="J73" s="122" t="s">
        <v>129</v>
      </c>
      <c r="K73" s="122" t="s">
        <v>129</v>
      </c>
      <c r="L73" s="122" t="s">
        <v>129</v>
      </c>
      <c r="M73" s="122" t="s">
        <v>129</v>
      </c>
    </row>
    <row r="74" spans="1:15" x14ac:dyDescent="0.25">
      <c r="A74" s="113"/>
      <c r="B74" s="113"/>
      <c r="C74" s="113" t="s">
        <v>246</v>
      </c>
      <c r="D74" s="122" t="s">
        <v>129</v>
      </c>
      <c r="E74" s="122" t="s">
        <v>129</v>
      </c>
      <c r="F74" s="122" t="s">
        <v>129</v>
      </c>
      <c r="G74" s="122" t="s">
        <v>129</v>
      </c>
      <c r="H74" s="129">
        <f>'9.รายงานประมาณการรายจ่าย'!G324</f>
        <v>22000</v>
      </c>
      <c r="I74" s="129" t="s">
        <v>129</v>
      </c>
      <c r="J74" s="122" t="s">
        <v>129</v>
      </c>
      <c r="K74" s="122" t="s">
        <v>129</v>
      </c>
      <c r="L74" s="122" t="s">
        <v>129</v>
      </c>
      <c r="M74" s="186" t="str">
        <f>E74</f>
        <v xml:space="preserve"> -</v>
      </c>
    </row>
    <row r="75" spans="1:15" x14ac:dyDescent="0.25">
      <c r="A75" s="113"/>
      <c r="B75" s="113"/>
      <c r="C75" s="113" t="s">
        <v>245</v>
      </c>
      <c r="D75" s="122" t="s">
        <v>129</v>
      </c>
      <c r="E75" s="122" t="s">
        <v>129</v>
      </c>
      <c r="F75" s="182" t="str">
        <f>'9.รายงานประมาณการรายจ่าย'!G183</f>
        <v xml:space="preserve"> -</v>
      </c>
      <c r="G75" s="122" t="s">
        <v>129</v>
      </c>
      <c r="H75" s="122" t="s">
        <v>129</v>
      </c>
      <c r="I75" s="122" t="s">
        <v>129</v>
      </c>
      <c r="J75" s="122" t="s">
        <v>129</v>
      </c>
      <c r="K75" s="122" t="s">
        <v>129</v>
      </c>
      <c r="L75" s="122" t="s">
        <v>129</v>
      </c>
      <c r="M75" s="122" t="s">
        <v>129</v>
      </c>
    </row>
    <row r="76" spans="1:15" x14ac:dyDescent="0.25">
      <c r="A76" s="113"/>
      <c r="B76" s="113"/>
      <c r="C76" s="113" t="s">
        <v>247</v>
      </c>
      <c r="D76" s="122" t="s">
        <v>129</v>
      </c>
      <c r="E76" s="122" t="s">
        <v>129</v>
      </c>
      <c r="F76" s="182" t="str">
        <f>'9.รายงานประมาณการรายจ่าย'!G184</f>
        <v xml:space="preserve"> -</v>
      </c>
      <c r="G76" s="129" t="str">
        <f>'9.รายงานประมาณการรายจ่าย'!G241</f>
        <v xml:space="preserve"> -</v>
      </c>
      <c r="H76" s="122" t="s">
        <v>129</v>
      </c>
      <c r="I76" s="122" t="s">
        <v>129</v>
      </c>
      <c r="J76" s="122" t="s">
        <v>129</v>
      </c>
      <c r="K76" s="122" t="s">
        <v>129</v>
      </c>
      <c r="L76" s="122" t="s">
        <v>129</v>
      </c>
      <c r="M76" s="186" t="str">
        <f>F76</f>
        <v xml:space="preserve"> -</v>
      </c>
    </row>
    <row r="77" spans="1:15" x14ac:dyDescent="0.25">
      <c r="A77" s="113"/>
      <c r="B77" s="112"/>
      <c r="C77" s="112" t="s">
        <v>745</v>
      </c>
      <c r="D77" s="124" t="s">
        <v>129</v>
      </c>
      <c r="E77" s="115">
        <f>'9.รายงานประมาณการรายจ่าย'!G98</f>
        <v>500000</v>
      </c>
      <c r="F77" s="124" t="s">
        <v>129</v>
      </c>
      <c r="G77" s="309" t="s">
        <v>129</v>
      </c>
      <c r="H77" s="124" t="s">
        <v>129</v>
      </c>
      <c r="I77" s="309">
        <f>'9.รายงานประมาณการรายจ่าย'!G408</f>
        <v>300000</v>
      </c>
      <c r="J77" s="124" t="s">
        <v>129</v>
      </c>
      <c r="K77" s="124" t="s">
        <v>129</v>
      </c>
      <c r="L77" s="124" t="s">
        <v>129</v>
      </c>
      <c r="M77" s="132">
        <f>SUM(E77:L77)</f>
        <v>800000</v>
      </c>
      <c r="O77" s="194"/>
    </row>
    <row r="78" spans="1:15" x14ac:dyDescent="0.25">
      <c r="A78" s="113"/>
      <c r="B78" s="116" t="s">
        <v>582</v>
      </c>
      <c r="C78" s="116" t="s">
        <v>248</v>
      </c>
      <c r="D78" s="123" t="s">
        <v>129</v>
      </c>
      <c r="E78" s="123" t="s">
        <v>129</v>
      </c>
      <c r="F78" s="123" t="s">
        <v>129</v>
      </c>
      <c r="G78" s="189">
        <f>'9.รายงานประมาณการรายจ่าย'!G292</f>
        <v>17300</v>
      </c>
      <c r="H78" s="123" t="s">
        <v>129</v>
      </c>
      <c r="I78" s="123" t="s">
        <v>129</v>
      </c>
      <c r="J78" s="123" t="s">
        <v>129</v>
      </c>
      <c r="K78" s="123" t="s">
        <v>129</v>
      </c>
      <c r="L78" s="123" t="s">
        <v>129</v>
      </c>
      <c r="M78" s="406">
        <f>G78</f>
        <v>17300</v>
      </c>
    </row>
    <row r="79" spans="1:15" x14ac:dyDescent="0.25">
      <c r="A79" s="113"/>
      <c r="B79" s="113" t="s">
        <v>583</v>
      </c>
      <c r="C79" s="113" t="s">
        <v>746</v>
      </c>
      <c r="D79" s="122" t="s">
        <v>129</v>
      </c>
      <c r="E79" s="122" t="s">
        <v>129</v>
      </c>
      <c r="F79" s="122" t="s">
        <v>129</v>
      </c>
      <c r="G79" s="122" t="s">
        <v>129</v>
      </c>
      <c r="H79" s="122" t="s">
        <v>129</v>
      </c>
      <c r="I79" s="122" t="s">
        <v>129</v>
      </c>
      <c r="J79" s="122" t="s">
        <v>129</v>
      </c>
      <c r="K79" s="122" t="s">
        <v>129</v>
      </c>
      <c r="L79" s="122" t="s">
        <v>129</v>
      </c>
      <c r="M79" s="186" t="s">
        <v>129</v>
      </c>
    </row>
    <row r="80" spans="1:15" x14ac:dyDescent="0.25">
      <c r="A80" s="113"/>
      <c r="B80" s="113"/>
      <c r="C80" s="113" t="s">
        <v>583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</row>
    <row r="81" spans="1:15" x14ac:dyDescent="0.25">
      <c r="A81" s="112"/>
      <c r="B81" s="112"/>
      <c r="C81" s="112" t="s">
        <v>744</v>
      </c>
      <c r="D81" s="124" t="s">
        <v>129</v>
      </c>
      <c r="E81" s="124" t="s">
        <v>129</v>
      </c>
      <c r="F81" s="124" t="s">
        <v>129</v>
      </c>
      <c r="G81" s="124" t="s">
        <v>129</v>
      </c>
      <c r="H81" s="124" t="s">
        <v>129</v>
      </c>
      <c r="I81" s="124" t="s">
        <v>129</v>
      </c>
      <c r="J81" s="124" t="s">
        <v>129</v>
      </c>
      <c r="K81" s="124" t="s">
        <v>129</v>
      </c>
      <c r="L81" s="124" t="s">
        <v>129</v>
      </c>
      <c r="M81" s="124" t="s">
        <v>129</v>
      </c>
    </row>
    <row r="82" spans="1:15" x14ac:dyDescent="0.25">
      <c r="A82" s="116" t="s">
        <v>102</v>
      </c>
      <c r="B82" s="116" t="s">
        <v>388</v>
      </c>
      <c r="C82" s="116" t="s">
        <v>103</v>
      </c>
      <c r="D82" s="123" t="s">
        <v>129</v>
      </c>
      <c r="E82" s="123" t="s">
        <v>129</v>
      </c>
      <c r="F82" s="123" t="s">
        <v>129</v>
      </c>
      <c r="G82" s="117">
        <f>'9.รายงานประมาณการรายจ่าย'!G305</f>
        <v>2296000</v>
      </c>
      <c r="H82" s="123" t="s">
        <v>129</v>
      </c>
      <c r="I82" s="121" t="s">
        <v>129</v>
      </c>
      <c r="J82" s="121" t="s">
        <v>129</v>
      </c>
      <c r="K82" s="311" t="s">
        <v>129</v>
      </c>
      <c r="L82" s="192" t="s">
        <v>129</v>
      </c>
      <c r="M82" s="133">
        <f>SUM(G82:L82)</f>
        <v>2296000</v>
      </c>
    </row>
    <row r="83" spans="1:15" x14ac:dyDescent="0.25">
      <c r="A83" s="113"/>
      <c r="B83" s="113"/>
      <c r="C83" s="113" t="s">
        <v>29</v>
      </c>
      <c r="D83" s="122" t="s">
        <v>129</v>
      </c>
      <c r="E83" s="122" t="s">
        <v>129</v>
      </c>
      <c r="F83" s="122" t="s">
        <v>129</v>
      </c>
      <c r="G83" s="129" t="str">
        <f>'9.รายงานประมาณการรายจ่าย'!G304</f>
        <v xml:space="preserve"> -</v>
      </c>
      <c r="H83" s="122" t="s">
        <v>129</v>
      </c>
      <c r="I83" s="122" t="s">
        <v>129</v>
      </c>
      <c r="J83" s="129" t="s">
        <v>129</v>
      </c>
      <c r="K83" s="129" t="s">
        <v>129</v>
      </c>
      <c r="L83" s="182" t="s">
        <v>129</v>
      </c>
      <c r="M83" s="122" t="s">
        <v>129</v>
      </c>
      <c r="O83" s="194"/>
    </row>
    <row r="84" spans="1:15" x14ac:dyDescent="0.25">
      <c r="A84" s="112"/>
      <c r="B84" s="112"/>
      <c r="C84" s="112" t="s">
        <v>244</v>
      </c>
      <c r="D84" s="124" t="s">
        <v>129</v>
      </c>
      <c r="E84" s="124" t="s">
        <v>129</v>
      </c>
      <c r="F84" s="124" t="s">
        <v>129</v>
      </c>
      <c r="G84" s="124" t="s">
        <v>129</v>
      </c>
      <c r="H84" s="124" t="s">
        <v>129</v>
      </c>
      <c r="I84" s="124" t="s">
        <v>129</v>
      </c>
      <c r="J84" s="124" t="s">
        <v>129</v>
      </c>
      <c r="K84" s="124" t="s">
        <v>129</v>
      </c>
      <c r="L84" s="124" t="s">
        <v>129</v>
      </c>
      <c r="M84" s="124" t="s">
        <v>129</v>
      </c>
      <c r="O84" s="194" t="str">
        <f>M84</f>
        <v xml:space="preserve"> -</v>
      </c>
    </row>
    <row r="85" spans="1:15" x14ac:dyDescent="0.25">
      <c r="E85" s="194"/>
      <c r="O85" s="194">
        <f>SUM(O32:O84)</f>
        <v>0</v>
      </c>
    </row>
  </sheetData>
  <mergeCells count="33">
    <mergeCell ref="L67:L68"/>
    <mergeCell ref="A65:M65"/>
    <mergeCell ref="K67:K68"/>
    <mergeCell ref="M67:M68"/>
    <mergeCell ref="H67:H68"/>
    <mergeCell ref="I67:I68"/>
    <mergeCell ref="J67:J68"/>
    <mergeCell ref="D67:D68"/>
    <mergeCell ref="E67:E68"/>
    <mergeCell ref="F67:F68"/>
    <mergeCell ref="G67:G68"/>
    <mergeCell ref="M35:M36"/>
    <mergeCell ref="I3:I4"/>
    <mergeCell ref="J3:J4"/>
    <mergeCell ref="A33:M33"/>
    <mergeCell ref="D35:D36"/>
    <mergeCell ref="E35:E36"/>
    <mergeCell ref="F35:F36"/>
    <mergeCell ref="L35:L36"/>
    <mergeCell ref="I35:I36"/>
    <mergeCell ref="J35:J36"/>
    <mergeCell ref="K35:K36"/>
    <mergeCell ref="G35:G36"/>
    <mergeCell ref="H35:H36"/>
    <mergeCell ref="A1:M1"/>
    <mergeCell ref="D3:D4"/>
    <mergeCell ref="M3:M4"/>
    <mergeCell ref="E3:E4"/>
    <mergeCell ref="F3:F4"/>
    <mergeCell ref="G3:G4"/>
    <mergeCell ref="K3:K4"/>
    <mergeCell ref="L3:L4"/>
    <mergeCell ref="H3:H4"/>
  </mergeCells>
  <phoneticPr fontId="2" type="noConversion"/>
  <printOptions horizontalCentered="1"/>
  <pageMargins left="0.19685039370078741" right="0.19685039370078741" top="0.98425196850393704" bottom="0.39370078740157483" header="0.51181102362204722" footer="0.51181102362204722"/>
  <pageSetup paperSize="9" orientation="landscape" horizont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9"/>
  <sheetViews>
    <sheetView workbookViewId="0">
      <selection activeCell="A8" sqref="A8:H8"/>
    </sheetView>
  </sheetViews>
  <sheetFormatPr defaultRowHeight="21" x14ac:dyDescent="0.35"/>
  <cols>
    <col min="1" max="1" width="14.7109375" style="1" customWidth="1"/>
    <col min="2" max="6" width="9.140625" style="1"/>
    <col min="7" max="7" width="9.140625" style="1" customWidth="1"/>
    <col min="8" max="16384" width="9.140625" style="1"/>
  </cols>
  <sheetData>
    <row r="2" spans="1:8" s="89" customFormat="1" ht="30.75" x14ac:dyDescent="0.45">
      <c r="D2" s="412" t="s">
        <v>177</v>
      </c>
      <c r="E2" s="412"/>
      <c r="F2" s="412"/>
    </row>
    <row r="3" spans="1:8" ht="23.25" customHeight="1" x14ac:dyDescent="0.35">
      <c r="A3" s="416" t="s">
        <v>628</v>
      </c>
      <c r="B3" s="416"/>
      <c r="C3" s="416"/>
      <c r="D3" s="416"/>
      <c r="E3" s="416"/>
      <c r="F3" s="416"/>
      <c r="G3" s="416"/>
      <c r="H3" s="416"/>
    </row>
    <row r="4" spans="1:8" ht="21" customHeight="1" x14ac:dyDescent="0.35">
      <c r="H4" s="101" t="s">
        <v>178</v>
      </c>
    </row>
    <row r="5" spans="1:8" ht="23.25" x14ac:dyDescent="0.35">
      <c r="A5" s="102" t="s">
        <v>421</v>
      </c>
      <c r="B5" s="102" t="s">
        <v>422</v>
      </c>
      <c r="C5" s="102"/>
      <c r="D5" s="102"/>
      <c r="E5" s="102"/>
      <c r="F5" s="102"/>
      <c r="G5" s="102"/>
      <c r="H5" s="102"/>
    </row>
    <row r="6" spans="1:8" x14ac:dyDescent="0.35">
      <c r="B6" s="1" t="s">
        <v>452</v>
      </c>
      <c r="H6" s="1">
        <v>1</v>
      </c>
    </row>
    <row r="8" spans="1:8" ht="23.25" x14ac:dyDescent="0.35">
      <c r="A8" s="102" t="s">
        <v>560</v>
      </c>
      <c r="B8" s="102" t="s">
        <v>629</v>
      </c>
      <c r="C8" s="102"/>
      <c r="D8" s="102"/>
      <c r="E8" s="102"/>
      <c r="F8" s="102"/>
      <c r="G8" s="102"/>
      <c r="H8" s="102"/>
    </row>
    <row r="9" spans="1:8" x14ac:dyDescent="0.35">
      <c r="B9" s="1" t="s">
        <v>453</v>
      </c>
      <c r="H9" s="1">
        <v>6</v>
      </c>
    </row>
    <row r="10" spans="1:8" x14ac:dyDescent="0.35">
      <c r="B10" s="1" t="s">
        <v>454</v>
      </c>
      <c r="H10" s="1">
        <v>7</v>
      </c>
    </row>
    <row r="11" spans="1:8" x14ac:dyDescent="0.35">
      <c r="B11" s="1" t="s">
        <v>455</v>
      </c>
      <c r="H11" s="1">
        <v>19</v>
      </c>
    </row>
    <row r="12" spans="1:8" x14ac:dyDescent="0.35">
      <c r="B12" s="1" t="s">
        <v>451</v>
      </c>
      <c r="H12" s="1">
        <v>21</v>
      </c>
    </row>
    <row r="13" spans="1:8" x14ac:dyDescent="0.35">
      <c r="B13" s="1" t="s">
        <v>450</v>
      </c>
      <c r="H13" s="1">
        <v>25</v>
      </c>
    </row>
    <row r="14" spans="1:8" x14ac:dyDescent="0.35">
      <c r="B14" s="1" t="s">
        <v>449</v>
      </c>
      <c r="H14" s="1">
        <v>29</v>
      </c>
    </row>
    <row r="15" spans="1:8" x14ac:dyDescent="0.35">
      <c r="B15" s="1" t="s">
        <v>448</v>
      </c>
      <c r="H15" s="1">
        <v>59</v>
      </c>
    </row>
    <row r="16" spans="1:8" x14ac:dyDescent="0.35">
      <c r="A16" s="2"/>
      <c r="B16" s="2" t="s">
        <v>166</v>
      </c>
      <c r="C16" s="2"/>
      <c r="D16" s="2"/>
      <c r="E16" s="2"/>
      <c r="F16" s="2"/>
      <c r="G16" s="2"/>
      <c r="H16" s="2"/>
    </row>
    <row r="17" spans="1:8" x14ac:dyDescent="0.35">
      <c r="B17" s="1" t="s">
        <v>423</v>
      </c>
      <c r="H17" s="1">
        <v>59</v>
      </c>
    </row>
    <row r="18" spans="1:8" x14ac:dyDescent="0.35">
      <c r="B18" s="2" t="s">
        <v>38</v>
      </c>
    </row>
    <row r="19" spans="1:8" x14ac:dyDescent="0.35">
      <c r="B19" s="1" t="s">
        <v>424</v>
      </c>
      <c r="H19" s="1">
        <v>61</v>
      </c>
    </row>
    <row r="20" spans="1:8" x14ac:dyDescent="0.35">
      <c r="B20" s="1" t="s">
        <v>425</v>
      </c>
      <c r="H20" s="1">
        <v>71</v>
      </c>
    </row>
    <row r="21" spans="1:8" x14ac:dyDescent="0.35">
      <c r="B21" s="2" t="s">
        <v>158</v>
      </c>
    </row>
    <row r="22" spans="1:8" x14ac:dyDescent="0.35">
      <c r="B22" s="1" t="s">
        <v>426</v>
      </c>
      <c r="H22" s="1">
        <v>72</v>
      </c>
    </row>
    <row r="23" spans="1:8" x14ac:dyDescent="0.35">
      <c r="B23" s="1" t="s">
        <v>427</v>
      </c>
      <c r="H23" s="1">
        <v>79</v>
      </c>
    </row>
    <row r="24" spans="1:8" x14ac:dyDescent="0.35">
      <c r="B24" s="1" t="s">
        <v>428</v>
      </c>
      <c r="H24" s="1">
        <v>81</v>
      </c>
    </row>
    <row r="25" spans="1:8" x14ac:dyDescent="0.35">
      <c r="B25" s="1" t="s">
        <v>429</v>
      </c>
      <c r="H25" s="1">
        <v>82</v>
      </c>
    </row>
    <row r="26" spans="1:8" x14ac:dyDescent="0.35">
      <c r="B26" s="1" t="s">
        <v>445</v>
      </c>
      <c r="H26" s="1">
        <v>87</v>
      </c>
    </row>
    <row r="27" spans="1:8" x14ac:dyDescent="0.35">
      <c r="B27" s="1" t="s">
        <v>446</v>
      </c>
      <c r="H27" s="1">
        <v>88</v>
      </c>
    </row>
    <row r="28" spans="1:8" x14ac:dyDescent="0.35">
      <c r="B28" s="2" t="s">
        <v>164</v>
      </c>
    </row>
    <row r="29" spans="1:8" x14ac:dyDescent="0.35">
      <c r="B29" s="1" t="s">
        <v>557</v>
      </c>
      <c r="H29" s="1">
        <v>91</v>
      </c>
    </row>
    <row r="30" spans="1:8" s="2" customFormat="1" x14ac:dyDescent="0.35">
      <c r="A30" s="1"/>
      <c r="B30" s="1" t="s">
        <v>447</v>
      </c>
      <c r="C30" s="1"/>
      <c r="D30" s="1"/>
      <c r="E30" s="1"/>
      <c r="F30" s="1"/>
      <c r="G30" s="1"/>
      <c r="H30" s="1">
        <v>92</v>
      </c>
    </row>
    <row r="31" spans="1:8" x14ac:dyDescent="0.35">
      <c r="B31" s="1" t="s">
        <v>558</v>
      </c>
      <c r="H31" s="1">
        <v>93</v>
      </c>
    </row>
    <row r="32" spans="1:8" x14ac:dyDescent="0.35">
      <c r="A32" s="2"/>
      <c r="B32" s="2"/>
      <c r="C32" s="2"/>
      <c r="D32" s="2"/>
      <c r="E32" s="2"/>
      <c r="F32" s="2"/>
      <c r="G32" s="2"/>
      <c r="H32" s="2"/>
    </row>
    <row r="48" spans="1:8" ht="45.75" x14ac:dyDescent="0.65">
      <c r="A48" s="414" t="s">
        <v>202</v>
      </c>
      <c r="B48" s="414"/>
      <c r="C48" s="414"/>
      <c r="D48" s="414"/>
      <c r="E48" s="414"/>
      <c r="F48" s="414"/>
      <c r="G48" s="414"/>
      <c r="H48" s="414"/>
    </row>
    <row r="82" spans="1:8" ht="41.25" x14ac:dyDescent="0.6">
      <c r="A82" s="417" t="s">
        <v>149</v>
      </c>
      <c r="B82" s="417"/>
      <c r="C82" s="417"/>
      <c r="D82" s="417"/>
      <c r="E82" s="417"/>
      <c r="F82" s="417"/>
      <c r="G82" s="417"/>
      <c r="H82" s="417"/>
    </row>
    <row r="116" spans="1:8" ht="45.75" x14ac:dyDescent="0.65">
      <c r="A116" s="414" t="s">
        <v>442</v>
      </c>
      <c r="B116" s="414"/>
      <c r="C116" s="414"/>
      <c r="D116" s="414"/>
      <c r="E116" s="414"/>
      <c r="F116" s="414"/>
      <c r="G116" s="414"/>
      <c r="H116" s="414"/>
    </row>
    <row r="150" spans="1:8" ht="41.25" x14ac:dyDescent="0.6">
      <c r="A150" s="417" t="s">
        <v>417</v>
      </c>
      <c r="B150" s="417"/>
      <c r="C150" s="417"/>
      <c r="D150" s="417"/>
      <c r="E150" s="417"/>
      <c r="F150" s="417"/>
      <c r="G150" s="417"/>
      <c r="H150" s="417"/>
    </row>
    <row r="184" spans="1:8" ht="45.75" x14ac:dyDescent="0.65">
      <c r="A184" s="414" t="s">
        <v>443</v>
      </c>
      <c r="B184" s="414"/>
      <c r="C184" s="414"/>
      <c r="D184" s="414"/>
      <c r="E184" s="414"/>
      <c r="F184" s="414"/>
      <c r="G184" s="414"/>
      <c r="H184" s="414"/>
    </row>
    <row r="185" spans="1:8" ht="23.25" x14ac:dyDescent="0.35">
      <c r="D185" s="125" t="s">
        <v>59</v>
      </c>
    </row>
    <row r="186" spans="1:8" ht="23.25" x14ac:dyDescent="0.35">
      <c r="D186" s="125" t="s">
        <v>56</v>
      </c>
    </row>
    <row r="217" spans="1:8" ht="45.75" x14ac:dyDescent="0.65">
      <c r="A217" s="414" t="s">
        <v>338</v>
      </c>
      <c r="B217" s="414"/>
      <c r="C217" s="414"/>
      <c r="D217" s="414"/>
      <c r="E217" s="414"/>
      <c r="F217" s="414"/>
      <c r="G217" s="414"/>
      <c r="H217" s="414"/>
    </row>
    <row r="218" spans="1:8" ht="23.25" x14ac:dyDescent="0.35">
      <c r="D218" s="125" t="s">
        <v>59</v>
      </c>
    </row>
    <row r="250" spans="1:8" ht="45.75" x14ac:dyDescent="0.65">
      <c r="A250" s="414" t="s">
        <v>339</v>
      </c>
      <c r="B250" s="414"/>
      <c r="C250" s="414"/>
      <c r="D250" s="414"/>
      <c r="E250" s="414"/>
      <c r="F250" s="414"/>
      <c r="G250" s="414"/>
      <c r="H250" s="414"/>
    </row>
    <row r="251" spans="1:8" ht="23.25" x14ac:dyDescent="0.35">
      <c r="D251" s="125" t="s">
        <v>57</v>
      </c>
    </row>
    <row r="283" spans="1:8" ht="45.75" x14ac:dyDescent="0.65">
      <c r="A283" s="414" t="s">
        <v>340</v>
      </c>
      <c r="B283" s="414"/>
      <c r="C283" s="414"/>
      <c r="D283" s="414"/>
      <c r="E283" s="414"/>
      <c r="F283" s="414"/>
      <c r="G283" s="414"/>
      <c r="H283" s="414"/>
    </row>
    <row r="284" spans="1:8" ht="23.25" x14ac:dyDescent="0.35">
      <c r="D284" s="125" t="s">
        <v>59</v>
      </c>
    </row>
    <row r="316" spans="1:8" ht="45.75" x14ac:dyDescent="0.65">
      <c r="A316" s="414" t="s">
        <v>341</v>
      </c>
      <c r="B316" s="414"/>
      <c r="C316" s="414"/>
      <c r="D316" s="414"/>
      <c r="E316" s="414"/>
      <c r="F316" s="414"/>
      <c r="G316" s="414"/>
      <c r="H316" s="414"/>
    </row>
    <row r="317" spans="1:8" ht="23.25" x14ac:dyDescent="0.35">
      <c r="D317" s="125" t="s">
        <v>59</v>
      </c>
    </row>
    <row r="349" spans="1:8" ht="45.75" x14ac:dyDescent="0.65">
      <c r="A349" s="414" t="s">
        <v>342</v>
      </c>
      <c r="B349" s="414"/>
      <c r="C349" s="414"/>
      <c r="D349" s="414"/>
      <c r="E349" s="414"/>
      <c r="F349" s="414"/>
      <c r="G349" s="414"/>
      <c r="H349" s="414"/>
    </row>
    <row r="350" spans="1:8" ht="23.25" x14ac:dyDescent="0.35">
      <c r="D350" s="125" t="s">
        <v>58</v>
      </c>
    </row>
    <row r="382" spans="1:8" ht="45.75" x14ac:dyDescent="0.65">
      <c r="A382" s="414" t="s">
        <v>343</v>
      </c>
      <c r="B382" s="414"/>
      <c r="C382" s="414"/>
      <c r="D382" s="414"/>
      <c r="E382" s="414"/>
      <c r="F382" s="414"/>
      <c r="G382" s="414"/>
      <c r="H382" s="414"/>
    </row>
    <row r="383" spans="1:8" ht="23.25" x14ac:dyDescent="0.35">
      <c r="D383" s="125" t="s">
        <v>59</v>
      </c>
    </row>
    <row r="415" spans="1:8" ht="38.25" x14ac:dyDescent="0.55000000000000004">
      <c r="A415" s="415" t="s">
        <v>344</v>
      </c>
      <c r="B415" s="415"/>
      <c r="C415" s="415"/>
      <c r="D415" s="415"/>
      <c r="E415" s="415"/>
      <c r="F415" s="415"/>
      <c r="G415" s="415"/>
      <c r="H415" s="415"/>
    </row>
    <row r="416" spans="1:8" ht="23.25" x14ac:dyDescent="0.35">
      <c r="D416" s="125" t="s">
        <v>59</v>
      </c>
    </row>
    <row r="417" spans="4:4" ht="23.25" x14ac:dyDescent="0.35">
      <c r="D417" s="125" t="s">
        <v>57</v>
      </c>
    </row>
    <row r="449" spans="1:8" ht="38.25" x14ac:dyDescent="0.55000000000000004">
      <c r="A449" s="415" t="s">
        <v>604</v>
      </c>
      <c r="B449" s="415"/>
      <c r="C449" s="415"/>
      <c r="D449" s="415"/>
      <c r="E449" s="415"/>
      <c r="F449" s="415"/>
      <c r="G449" s="415"/>
      <c r="H449" s="415"/>
    </row>
    <row r="450" spans="1:8" ht="23.25" x14ac:dyDescent="0.35">
      <c r="D450" s="125" t="s">
        <v>58</v>
      </c>
    </row>
    <row r="451" spans="1:8" ht="23.25" x14ac:dyDescent="0.35">
      <c r="D451" s="125"/>
    </row>
    <row r="482" spans="1:8" ht="45.75" x14ac:dyDescent="0.65">
      <c r="A482" s="414" t="s">
        <v>601</v>
      </c>
      <c r="B482" s="414"/>
      <c r="C482" s="414"/>
      <c r="D482" s="414"/>
      <c r="E482" s="414"/>
      <c r="F482" s="414"/>
      <c r="G482" s="414"/>
      <c r="H482" s="414"/>
    </row>
    <row r="483" spans="1:8" ht="23.25" x14ac:dyDescent="0.35">
      <c r="D483" s="125" t="s">
        <v>58</v>
      </c>
    </row>
    <row r="515" spans="1:8" ht="45.75" x14ac:dyDescent="0.65">
      <c r="A515" s="414" t="s">
        <v>345</v>
      </c>
      <c r="B515" s="414"/>
      <c r="C515" s="414"/>
      <c r="D515" s="414"/>
      <c r="E515" s="414"/>
      <c r="F515" s="414"/>
      <c r="G515" s="414"/>
      <c r="H515" s="414"/>
    </row>
    <row r="549" spans="1:8" ht="45.75" x14ac:dyDescent="0.65">
      <c r="A549" s="414" t="s">
        <v>346</v>
      </c>
      <c r="B549" s="414"/>
      <c r="C549" s="414"/>
      <c r="D549" s="414"/>
      <c r="E549" s="414"/>
      <c r="F549" s="414"/>
      <c r="G549" s="414"/>
      <c r="H549" s="414"/>
    </row>
  </sheetData>
  <mergeCells count="18">
    <mergeCell ref="D2:F2"/>
    <mergeCell ref="A3:H3"/>
    <mergeCell ref="A250:H250"/>
    <mergeCell ref="A283:H283"/>
    <mergeCell ref="A184:H184"/>
    <mergeCell ref="A217:H217"/>
    <mergeCell ref="A48:H48"/>
    <mergeCell ref="A82:H82"/>
    <mergeCell ref="A116:H116"/>
    <mergeCell ref="A150:H150"/>
    <mergeCell ref="A316:H316"/>
    <mergeCell ref="A515:H515"/>
    <mergeCell ref="A549:H549"/>
    <mergeCell ref="A349:H349"/>
    <mergeCell ref="A382:H382"/>
    <mergeCell ref="A415:H415"/>
    <mergeCell ref="A449:H449"/>
    <mergeCell ref="A482:H482"/>
  </mergeCells>
  <phoneticPr fontId="2" type="noConversion"/>
  <pageMargins left="1.181102362204724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19"/>
  <sheetViews>
    <sheetView workbookViewId="0">
      <selection activeCell="K8" sqref="K8"/>
    </sheetView>
  </sheetViews>
  <sheetFormatPr defaultRowHeight="21" x14ac:dyDescent="0.35"/>
  <cols>
    <col min="1" max="1" width="16.7109375" style="1" customWidth="1"/>
    <col min="2" max="16384" width="9.140625" style="1"/>
  </cols>
  <sheetData>
    <row r="9" spans="1:8" ht="30.75" x14ac:dyDescent="0.45">
      <c r="A9" s="412" t="s">
        <v>134</v>
      </c>
      <c r="B9" s="412"/>
      <c r="C9" s="412"/>
      <c r="D9" s="412"/>
      <c r="E9" s="412"/>
      <c r="F9" s="412"/>
      <c r="G9" s="412"/>
      <c r="H9" s="412"/>
    </row>
    <row r="10" spans="1:8" x14ac:dyDescent="0.35">
      <c r="C10" s="88"/>
    </row>
    <row r="11" spans="1:8" ht="30.75" x14ac:dyDescent="0.45">
      <c r="A11" s="412" t="s">
        <v>135</v>
      </c>
      <c r="B11" s="412"/>
      <c r="C11" s="412"/>
      <c r="D11" s="412"/>
      <c r="E11" s="412"/>
      <c r="F11" s="412"/>
      <c r="G11" s="412"/>
      <c r="H11" s="412"/>
    </row>
    <row r="12" spans="1:8" x14ac:dyDescent="0.35">
      <c r="C12" s="88"/>
    </row>
    <row r="13" spans="1:8" ht="26.25" customHeight="1" x14ac:dyDescent="0.45">
      <c r="A13" s="412" t="s">
        <v>621</v>
      </c>
      <c r="B13" s="412"/>
      <c r="C13" s="412"/>
      <c r="D13" s="412"/>
      <c r="E13" s="412"/>
      <c r="F13" s="412"/>
      <c r="G13" s="412"/>
      <c r="H13" s="412"/>
    </row>
    <row r="14" spans="1:8" x14ac:dyDescent="0.35">
      <c r="C14" s="88"/>
    </row>
    <row r="15" spans="1:8" ht="30.75" x14ac:dyDescent="0.45">
      <c r="A15" s="412" t="s">
        <v>136</v>
      </c>
      <c r="B15" s="412"/>
      <c r="C15" s="412"/>
      <c r="D15" s="412"/>
      <c r="E15" s="412"/>
      <c r="F15" s="412"/>
      <c r="G15" s="412"/>
      <c r="H15" s="412"/>
    </row>
    <row r="16" spans="1:8" x14ac:dyDescent="0.35">
      <c r="C16" s="88"/>
    </row>
    <row r="17" spans="1:8" ht="30.75" x14ac:dyDescent="0.45">
      <c r="A17" s="412" t="s">
        <v>30</v>
      </c>
      <c r="B17" s="412"/>
      <c r="C17" s="412"/>
      <c r="D17" s="412"/>
      <c r="E17" s="412"/>
      <c r="F17" s="412"/>
      <c r="G17" s="412"/>
      <c r="H17" s="412"/>
    </row>
    <row r="18" spans="1:8" x14ac:dyDescent="0.35">
      <c r="C18" s="88"/>
    </row>
    <row r="19" spans="1:8" ht="30.75" x14ac:dyDescent="0.45">
      <c r="A19" s="412" t="s">
        <v>217</v>
      </c>
      <c r="B19" s="412"/>
      <c r="C19" s="412"/>
      <c r="D19" s="412"/>
      <c r="E19" s="412"/>
      <c r="F19" s="412"/>
      <c r="G19" s="412"/>
      <c r="H19" s="412"/>
    </row>
  </sheetData>
  <mergeCells count="6">
    <mergeCell ref="A17:H17"/>
    <mergeCell ref="A19:H19"/>
    <mergeCell ref="A9:H9"/>
    <mergeCell ref="A11:H11"/>
    <mergeCell ref="A13:H13"/>
    <mergeCell ref="A15:H15"/>
  </mergeCells>
  <phoneticPr fontId="2" type="noConversion"/>
  <pageMargins left="1.181102362204724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M13" sqref="M13"/>
    </sheetView>
  </sheetViews>
  <sheetFormatPr defaultRowHeight="21" x14ac:dyDescent="0.35"/>
  <cols>
    <col min="1" max="3" width="5.7109375" style="7" customWidth="1"/>
    <col min="4" max="4" width="9.7109375" style="7" customWidth="1"/>
    <col min="5" max="5" width="14.85546875" style="7" customWidth="1"/>
    <col min="6" max="6" width="9.140625" style="92"/>
    <col min="7" max="7" width="7.7109375" style="7" customWidth="1"/>
    <col min="8" max="8" width="18.7109375" style="92" customWidth="1"/>
    <col min="9" max="9" width="6.7109375" style="92" customWidth="1"/>
    <col min="10" max="16384" width="9.140625" style="7"/>
  </cols>
  <sheetData>
    <row r="1" spans="1:10" ht="23.25" x14ac:dyDescent="0.35">
      <c r="A1" s="419" t="s">
        <v>171</v>
      </c>
      <c r="B1" s="419"/>
      <c r="C1" s="419"/>
      <c r="D1" s="419"/>
      <c r="E1" s="419"/>
      <c r="F1" s="419"/>
      <c r="G1" s="419"/>
      <c r="H1" s="419"/>
      <c r="I1" s="419"/>
    </row>
    <row r="2" spans="1:10" ht="23.25" x14ac:dyDescent="0.35">
      <c r="A2" s="419" t="s">
        <v>748</v>
      </c>
      <c r="B2" s="419"/>
      <c r="C2" s="419"/>
      <c r="D2" s="419"/>
      <c r="E2" s="419"/>
      <c r="F2" s="419"/>
      <c r="G2" s="419"/>
      <c r="H2" s="419"/>
      <c r="I2" s="419"/>
    </row>
    <row r="3" spans="1:10" ht="11.25" customHeight="1" x14ac:dyDescent="0.35">
      <c r="A3" s="86"/>
      <c r="B3" s="86"/>
      <c r="C3" s="86"/>
      <c r="D3" s="86"/>
      <c r="E3" s="86"/>
      <c r="F3" s="144"/>
      <c r="G3" s="86"/>
      <c r="H3" s="86"/>
      <c r="I3" s="144"/>
    </row>
    <row r="4" spans="1:10" x14ac:dyDescent="0.35">
      <c r="A4" s="47" t="s">
        <v>506</v>
      </c>
      <c r="B4" s="47"/>
      <c r="C4" s="47"/>
      <c r="D4" s="47"/>
      <c r="E4" s="47"/>
      <c r="G4" s="47"/>
      <c r="H4" s="47"/>
    </row>
    <row r="5" spans="1:10" x14ac:dyDescent="0.35">
      <c r="B5" s="47"/>
      <c r="C5" s="418" t="s">
        <v>660</v>
      </c>
      <c r="D5" s="418"/>
      <c r="E5" s="418"/>
      <c r="F5" s="418"/>
      <c r="G5" s="418"/>
      <c r="H5" s="418"/>
      <c r="I5" s="418"/>
      <c r="J5" s="47"/>
    </row>
    <row r="6" spans="1:10" x14ac:dyDescent="0.35">
      <c r="A6" s="418" t="s">
        <v>662</v>
      </c>
      <c r="B6" s="418"/>
      <c r="C6" s="418"/>
      <c r="D6" s="418"/>
      <c r="E6" s="418"/>
      <c r="F6" s="418"/>
      <c r="G6" s="418"/>
      <c r="H6" s="418"/>
      <c r="I6" s="418"/>
    </row>
    <row r="7" spans="1:10" x14ac:dyDescent="0.35">
      <c r="A7" s="418" t="s">
        <v>661</v>
      </c>
      <c r="B7" s="418"/>
      <c r="C7" s="418"/>
      <c r="D7" s="418"/>
      <c r="E7" s="418"/>
      <c r="F7" s="418"/>
      <c r="G7" s="418"/>
      <c r="H7" s="418"/>
      <c r="I7" s="418"/>
    </row>
    <row r="8" spans="1:10" x14ac:dyDescent="0.35">
      <c r="A8" s="418" t="s">
        <v>749</v>
      </c>
      <c r="B8" s="418"/>
      <c r="C8" s="418"/>
      <c r="D8" s="418"/>
      <c r="E8" s="418"/>
      <c r="F8" s="418"/>
      <c r="G8" s="418"/>
      <c r="H8" s="418"/>
      <c r="I8" s="418"/>
    </row>
    <row r="9" spans="1:10" x14ac:dyDescent="0.35">
      <c r="A9" s="7" t="s">
        <v>172</v>
      </c>
    </row>
    <row r="10" spans="1:10" x14ac:dyDescent="0.35">
      <c r="A10" s="7" t="s">
        <v>602</v>
      </c>
    </row>
    <row r="11" spans="1:10" x14ac:dyDescent="0.35">
      <c r="C11" s="7" t="s">
        <v>752</v>
      </c>
    </row>
    <row r="12" spans="1:10" x14ac:dyDescent="0.35">
      <c r="C12" s="7" t="s">
        <v>181</v>
      </c>
    </row>
    <row r="13" spans="1:10" x14ac:dyDescent="0.35">
      <c r="C13" s="7" t="s">
        <v>173</v>
      </c>
      <c r="H13" s="76">
        <v>37435332.109999999</v>
      </c>
      <c r="I13" s="92" t="s">
        <v>31</v>
      </c>
    </row>
    <row r="14" spans="1:10" x14ac:dyDescent="0.35">
      <c r="C14" s="7" t="s">
        <v>174</v>
      </c>
      <c r="H14" s="76">
        <v>13428449.640000001</v>
      </c>
      <c r="I14" s="92" t="s">
        <v>31</v>
      </c>
    </row>
    <row r="15" spans="1:10" x14ac:dyDescent="0.35">
      <c r="C15" s="7" t="s">
        <v>137</v>
      </c>
      <c r="H15" s="76">
        <v>16019150.08</v>
      </c>
      <c r="I15" s="92" t="s">
        <v>31</v>
      </c>
    </row>
    <row r="16" spans="1:10" x14ac:dyDescent="0.35">
      <c r="C16" s="7" t="s">
        <v>753</v>
      </c>
      <c r="F16" s="379"/>
      <c r="H16" s="76"/>
      <c r="I16" s="379"/>
    </row>
    <row r="17" spans="1:9" x14ac:dyDescent="0.35">
      <c r="F17" s="379"/>
      <c r="H17" s="76">
        <v>2521200</v>
      </c>
      <c r="I17" s="379" t="s">
        <v>31</v>
      </c>
    </row>
    <row r="18" spans="1:9" x14ac:dyDescent="0.35">
      <c r="A18" s="7" t="s">
        <v>754</v>
      </c>
    </row>
    <row r="19" spans="1:9" x14ac:dyDescent="0.35">
      <c r="B19" s="45" t="s">
        <v>138</v>
      </c>
      <c r="C19" s="7" t="s">
        <v>584</v>
      </c>
      <c r="E19" s="76">
        <f>H20+H21+H22+H23+H24+H26+H27</f>
        <v>53705355.840000004</v>
      </c>
      <c r="F19" s="92" t="s">
        <v>31</v>
      </c>
      <c r="G19" s="92" t="s">
        <v>183</v>
      </c>
    </row>
    <row r="20" spans="1:9" x14ac:dyDescent="0.35">
      <c r="C20" s="7" t="s">
        <v>200</v>
      </c>
      <c r="H20" s="76">
        <v>585318.42000000004</v>
      </c>
      <c r="I20" s="92" t="s">
        <v>31</v>
      </c>
    </row>
    <row r="21" spans="1:9" x14ac:dyDescent="0.35">
      <c r="C21" s="7" t="s">
        <v>139</v>
      </c>
      <c r="H21" s="77">
        <v>483248.98</v>
      </c>
      <c r="I21" s="92" t="s">
        <v>31</v>
      </c>
    </row>
    <row r="22" spans="1:9" x14ac:dyDescent="0.35">
      <c r="C22" s="7" t="s">
        <v>206</v>
      </c>
      <c r="H22" s="76">
        <v>252808.05</v>
      </c>
      <c r="I22" s="92" t="s">
        <v>31</v>
      </c>
    </row>
    <row r="23" spans="1:9" x14ac:dyDescent="0.35">
      <c r="C23" s="7" t="s">
        <v>208</v>
      </c>
      <c r="H23" s="55">
        <v>182002</v>
      </c>
      <c r="I23" s="92" t="s">
        <v>31</v>
      </c>
    </row>
    <row r="24" spans="1:9" x14ac:dyDescent="0.35">
      <c r="C24" s="7" t="s">
        <v>210</v>
      </c>
      <c r="H24" s="77">
        <v>122858.17</v>
      </c>
      <c r="I24" s="92" t="s">
        <v>31</v>
      </c>
    </row>
    <row r="25" spans="1:9" x14ac:dyDescent="0.35">
      <c r="C25" s="7" t="s">
        <v>480</v>
      </c>
      <c r="F25" s="212"/>
      <c r="H25" s="268" t="s">
        <v>129</v>
      </c>
      <c r="I25" s="212" t="s">
        <v>31</v>
      </c>
    </row>
    <row r="26" spans="1:9" x14ac:dyDescent="0.35">
      <c r="C26" s="7" t="s">
        <v>249</v>
      </c>
      <c r="H26" s="76">
        <v>18387662.440000001</v>
      </c>
      <c r="I26" s="92" t="s">
        <v>31</v>
      </c>
    </row>
    <row r="27" spans="1:9" x14ac:dyDescent="0.35">
      <c r="C27" s="7" t="s">
        <v>261</v>
      </c>
      <c r="H27" s="77">
        <v>33691457.780000001</v>
      </c>
      <c r="I27" s="92" t="s">
        <v>31</v>
      </c>
    </row>
    <row r="28" spans="1:9" x14ac:dyDescent="0.35">
      <c r="B28" s="45" t="s">
        <v>140</v>
      </c>
      <c r="C28" s="7" t="s">
        <v>657</v>
      </c>
      <c r="H28" s="76">
        <v>6032957.4699999997</v>
      </c>
      <c r="I28" s="92" t="s">
        <v>31</v>
      </c>
    </row>
    <row r="29" spans="1:9" x14ac:dyDescent="0.35">
      <c r="B29" s="45" t="s">
        <v>141</v>
      </c>
      <c r="C29" s="7" t="s">
        <v>237</v>
      </c>
      <c r="E29" s="93">
        <f>H30+H31+H33+H35+H36</f>
        <v>43785444.979999997</v>
      </c>
      <c r="F29" s="92" t="s">
        <v>236</v>
      </c>
      <c r="G29" s="77" t="s">
        <v>235</v>
      </c>
    </row>
    <row r="30" spans="1:9" x14ac:dyDescent="0.35">
      <c r="C30" s="46" t="s">
        <v>218</v>
      </c>
      <c r="D30" s="46"/>
      <c r="E30" s="46"/>
      <c r="F30" s="145"/>
      <c r="H30" s="76">
        <v>18383039.699999999</v>
      </c>
      <c r="I30" s="92" t="s">
        <v>31</v>
      </c>
    </row>
    <row r="31" spans="1:9" x14ac:dyDescent="0.35">
      <c r="C31" s="46" t="s">
        <v>230</v>
      </c>
      <c r="D31" s="46"/>
      <c r="E31" s="46"/>
      <c r="F31" s="145"/>
      <c r="H31" s="55">
        <v>13194686</v>
      </c>
      <c r="I31" s="92" t="s">
        <v>31</v>
      </c>
    </row>
    <row r="32" spans="1:9" x14ac:dyDescent="0.35">
      <c r="C32" s="46" t="s">
        <v>231</v>
      </c>
      <c r="D32" s="46"/>
      <c r="E32" s="46"/>
      <c r="F32" s="145"/>
      <c r="H32" s="7"/>
    </row>
    <row r="33" spans="2:9" x14ac:dyDescent="0.35">
      <c r="C33" s="46" t="s">
        <v>232</v>
      </c>
      <c r="D33" s="46"/>
      <c r="E33" s="46"/>
      <c r="F33" s="145"/>
      <c r="H33" s="76">
        <v>9617319.2799999993</v>
      </c>
      <c r="I33" s="92" t="s">
        <v>31</v>
      </c>
    </row>
    <row r="34" spans="2:9" x14ac:dyDescent="0.35">
      <c r="C34" s="46" t="s">
        <v>233</v>
      </c>
      <c r="D34" s="46"/>
      <c r="E34" s="46"/>
      <c r="F34" s="145"/>
      <c r="H34" s="7"/>
    </row>
    <row r="35" spans="2:9" x14ac:dyDescent="0.35">
      <c r="C35" s="46" t="s">
        <v>170</v>
      </c>
      <c r="D35" s="46"/>
      <c r="E35" s="46"/>
      <c r="F35" s="145"/>
      <c r="H35" s="55">
        <v>354400</v>
      </c>
      <c r="I35" s="92" t="s">
        <v>31</v>
      </c>
    </row>
    <row r="36" spans="2:9" x14ac:dyDescent="0.35">
      <c r="C36" s="46" t="s">
        <v>347</v>
      </c>
      <c r="D36" s="46"/>
      <c r="E36" s="46"/>
      <c r="F36" s="145"/>
      <c r="H36" s="55">
        <v>2236000</v>
      </c>
      <c r="I36" s="92" t="s">
        <v>31</v>
      </c>
    </row>
    <row r="37" spans="2:9" x14ac:dyDescent="0.35">
      <c r="B37" s="45" t="s">
        <v>142</v>
      </c>
      <c r="C37" s="7" t="s">
        <v>658</v>
      </c>
      <c r="H37" s="268">
        <v>6032957.4699999997</v>
      </c>
      <c r="I37" s="92" t="s">
        <v>31</v>
      </c>
    </row>
    <row r="38" spans="2:9" x14ac:dyDescent="0.35">
      <c r="B38" s="45"/>
      <c r="C38" s="7" t="s">
        <v>659</v>
      </c>
      <c r="H38" s="7"/>
    </row>
    <row r="39" spans="2:9" x14ac:dyDescent="0.35">
      <c r="B39" s="45" t="s">
        <v>143</v>
      </c>
      <c r="C39" s="7" t="s">
        <v>234</v>
      </c>
      <c r="H39" s="407">
        <v>659785</v>
      </c>
      <c r="I39" s="92" t="s">
        <v>31</v>
      </c>
    </row>
  </sheetData>
  <mergeCells count="6">
    <mergeCell ref="A7:I7"/>
    <mergeCell ref="A8:I8"/>
    <mergeCell ref="A1:I1"/>
    <mergeCell ref="A2:I2"/>
    <mergeCell ref="C5:I5"/>
    <mergeCell ref="A6:I6"/>
  </mergeCells>
  <phoneticPr fontId="2" type="noConversion"/>
  <pageMargins left="1.1811023622047245" right="0.39370078740157483" top="0.78740157480314965" bottom="0.78740157480314965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0" workbookViewId="0">
      <selection activeCell="A28" sqref="A28"/>
    </sheetView>
  </sheetViews>
  <sheetFormatPr defaultRowHeight="21" x14ac:dyDescent="0.35"/>
  <cols>
    <col min="1" max="1" width="38.7109375" style="7" customWidth="1"/>
    <col min="2" max="2" width="15.28515625" style="7" customWidth="1"/>
    <col min="3" max="4" width="13.7109375" style="7" customWidth="1"/>
    <col min="5" max="16384" width="9.140625" style="7"/>
  </cols>
  <sheetData>
    <row r="1" spans="1:4" ht="23.25" x14ac:dyDescent="0.35">
      <c r="A1" s="419" t="s">
        <v>171</v>
      </c>
      <c r="B1" s="419"/>
      <c r="C1" s="419"/>
      <c r="D1" s="419"/>
    </row>
    <row r="2" spans="1:4" ht="23.25" x14ac:dyDescent="0.35">
      <c r="A2" s="419" t="s">
        <v>667</v>
      </c>
      <c r="B2" s="419"/>
      <c r="C2" s="419"/>
      <c r="D2" s="419"/>
    </row>
    <row r="3" spans="1:4" ht="23.25" x14ac:dyDescent="0.35">
      <c r="A3" s="419" t="s">
        <v>30</v>
      </c>
      <c r="B3" s="419"/>
      <c r="C3" s="419"/>
      <c r="D3" s="419"/>
    </row>
    <row r="4" spans="1:4" ht="26.25" customHeight="1" x14ac:dyDescent="0.35">
      <c r="A4" s="419" t="s">
        <v>217</v>
      </c>
      <c r="B4" s="419"/>
      <c r="C4" s="419"/>
      <c r="D4" s="419"/>
    </row>
    <row r="5" spans="1:4" x14ac:dyDescent="0.35">
      <c r="A5" s="47"/>
      <c r="B5" s="47"/>
      <c r="C5" s="47"/>
      <c r="D5" s="47"/>
    </row>
    <row r="6" spans="1:4" x14ac:dyDescent="0.35">
      <c r="A6" s="33" t="s">
        <v>144</v>
      </c>
      <c r="B6" s="47"/>
      <c r="C6" s="47"/>
      <c r="D6" s="47"/>
    </row>
    <row r="7" spans="1:4" x14ac:dyDescent="0.35">
      <c r="A7" s="33"/>
      <c r="B7" s="33"/>
      <c r="C7" s="33"/>
      <c r="D7" s="33"/>
    </row>
    <row r="8" spans="1:4" ht="42" x14ac:dyDescent="0.35">
      <c r="A8" s="74" t="s">
        <v>145</v>
      </c>
      <c r="B8" s="75" t="s">
        <v>731</v>
      </c>
      <c r="C8" s="75" t="s">
        <v>627</v>
      </c>
      <c r="D8" s="75" t="s">
        <v>729</v>
      </c>
    </row>
    <row r="9" spans="1:4" x14ac:dyDescent="0.35">
      <c r="A9" s="12" t="s">
        <v>199</v>
      </c>
      <c r="B9" s="204">
        <f>B10+B11+B12+B13+B14</f>
        <v>2979370.8</v>
      </c>
      <c r="C9" s="158">
        <f>C10+C11+C12+C13+C14+C15</f>
        <v>3012700</v>
      </c>
      <c r="D9" s="158">
        <f>'8.รายละเอียดประมาณการรายรับ'!E9+'8.รายละเอียดประมาณการรายรับ'!E22+'8.รายละเอียดประมาณการรายรับ'!E72+'8.รายละเอียดประมาณการรายรับ'!E79+'8.รายละเอียดประมาณการรายรับ'!E83+'8.รายละเอียดประมาณการรายรับ'!E94</f>
        <v>2990000</v>
      </c>
    </row>
    <row r="10" spans="1:4" x14ac:dyDescent="0.35">
      <c r="A10" s="22" t="s">
        <v>611</v>
      </c>
      <c r="B10" s="218">
        <v>1417897.17</v>
      </c>
      <c r="C10" s="41">
        <v>1059000</v>
      </c>
      <c r="D10" s="41">
        <f>'8.รายละเอียดประมาณการรายรับ'!E9</f>
        <v>1428000</v>
      </c>
    </row>
    <row r="11" spans="1:4" x14ac:dyDescent="0.35">
      <c r="A11" s="22" t="s">
        <v>612</v>
      </c>
      <c r="B11" s="402">
        <v>719208.8</v>
      </c>
      <c r="C11" s="41">
        <v>892200</v>
      </c>
      <c r="D11" s="41">
        <f>'8.รายละเอียดประมาณการรายรับ'!E22</f>
        <v>682000</v>
      </c>
    </row>
    <row r="12" spans="1:4" x14ac:dyDescent="0.35">
      <c r="A12" s="22" t="s">
        <v>613</v>
      </c>
      <c r="B12" s="218">
        <v>494699.83</v>
      </c>
      <c r="C12" s="41">
        <v>730000</v>
      </c>
      <c r="D12" s="41">
        <f>'8.รายละเอียดประมาณการรายรับ'!E72</f>
        <v>520000</v>
      </c>
    </row>
    <row r="13" spans="1:4" x14ac:dyDescent="0.35">
      <c r="A13" s="222" t="s">
        <v>614</v>
      </c>
      <c r="B13" s="218">
        <v>218730</v>
      </c>
      <c r="C13" s="41">
        <v>200000</v>
      </c>
      <c r="D13" s="41">
        <f>'8.รายละเอียดประมาณการรายรับ'!E79</f>
        <v>220000</v>
      </c>
    </row>
    <row r="14" spans="1:4" x14ac:dyDescent="0.35">
      <c r="A14" s="22" t="s">
        <v>615</v>
      </c>
      <c r="B14" s="41">
        <v>128835</v>
      </c>
      <c r="C14" s="41">
        <v>127500</v>
      </c>
      <c r="D14" s="41">
        <f>'8.รายละเอียดประมาณการรายรับ'!E83</f>
        <v>136000</v>
      </c>
    </row>
    <row r="15" spans="1:4" x14ac:dyDescent="0.35">
      <c r="A15" s="22" t="s">
        <v>616</v>
      </c>
      <c r="B15" s="269" t="s">
        <v>129</v>
      </c>
      <c r="C15" s="41">
        <v>4000</v>
      </c>
      <c r="D15" s="41">
        <f>'8.รายละเอียดประมาณการรายรับ'!E94</f>
        <v>4000</v>
      </c>
    </row>
    <row r="16" spans="1:4" x14ac:dyDescent="0.35">
      <c r="A16" s="11" t="s">
        <v>299</v>
      </c>
      <c r="B16" s="32">
        <f>B18</f>
        <v>20773394.02</v>
      </c>
      <c r="C16" s="16">
        <f>C18</f>
        <v>21687300</v>
      </c>
      <c r="D16" s="16">
        <f>'8.รายละเอียดประมาณการรายรับ'!E98</f>
        <v>21610000</v>
      </c>
    </row>
    <row r="17" spans="1:4" x14ac:dyDescent="0.35">
      <c r="A17" s="11" t="s">
        <v>418</v>
      </c>
      <c r="B17" s="35"/>
      <c r="C17" s="8"/>
      <c r="D17" s="8"/>
    </row>
    <row r="18" spans="1:4" x14ac:dyDescent="0.35">
      <c r="A18" s="6" t="s">
        <v>617</v>
      </c>
      <c r="B18" s="35">
        <v>20773394.02</v>
      </c>
      <c r="C18" s="8">
        <v>21687300</v>
      </c>
      <c r="D18" s="8">
        <f>'8.รายละเอียดประมาณการรายรับ'!E98</f>
        <v>21610000</v>
      </c>
    </row>
    <row r="19" spans="1:4" x14ac:dyDescent="0.35">
      <c r="A19" s="11" t="s">
        <v>300</v>
      </c>
      <c r="B19" s="16">
        <f>B21</f>
        <v>9730667</v>
      </c>
      <c r="C19" s="16">
        <f>C21</f>
        <v>38800000</v>
      </c>
      <c r="D19" s="16">
        <f>'8.รายละเอียดประมาณการรายรับ'!E132</f>
        <v>36400000</v>
      </c>
    </row>
    <row r="20" spans="1:4" x14ac:dyDescent="0.35">
      <c r="A20" s="11" t="s">
        <v>0</v>
      </c>
      <c r="B20" s="35"/>
      <c r="C20" s="8"/>
      <c r="D20" s="8"/>
    </row>
    <row r="21" spans="1:4" x14ac:dyDescent="0.35">
      <c r="A21" s="64" t="s">
        <v>665</v>
      </c>
      <c r="B21" s="61">
        <v>9730667</v>
      </c>
      <c r="C21" s="61">
        <v>38800000</v>
      </c>
      <c r="D21" s="61">
        <f>'8.รายละเอียดประมาณการรายรับ'!E132</f>
        <v>36400000</v>
      </c>
    </row>
    <row r="22" spans="1:4" x14ac:dyDescent="0.35">
      <c r="A22" s="64" t="s">
        <v>666</v>
      </c>
      <c r="B22" s="61"/>
      <c r="C22" s="61"/>
      <c r="D22" s="61"/>
    </row>
    <row r="23" spans="1:4" x14ac:dyDescent="0.35">
      <c r="A23" s="90" t="s">
        <v>32</v>
      </c>
      <c r="B23" s="78">
        <f>B19+B16+B9</f>
        <v>33483431.82</v>
      </c>
      <c r="C23" s="79">
        <f>C19+C16+C9</f>
        <v>63500000</v>
      </c>
      <c r="D23" s="79">
        <f>D19+D16+D9</f>
        <v>61000000</v>
      </c>
    </row>
  </sheetData>
  <mergeCells count="4">
    <mergeCell ref="A1:D1"/>
    <mergeCell ref="A2:D2"/>
    <mergeCell ref="A3:D3"/>
    <mergeCell ref="A4:D4"/>
  </mergeCells>
  <phoneticPr fontId="2" type="noConversion"/>
  <pageMargins left="1.1811023622047245" right="0.78740157480314965" top="0.98425196850393704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4" workbookViewId="0">
      <selection activeCell="F7" sqref="F7"/>
    </sheetView>
  </sheetViews>
  <sheetFormatPr defaultRowHeight="21" x14ac:dyDescent="0.35"/>
  <cols>
    <col min="1" max="1" width="36.7109375" style="7" customWidth="1"/>
    <col min="2" max="2" width="15.7109375" style="7" customWidth="1"/>
    <col min="3" max="4" width="14.7109375" style="7" customWidth="1"/>
    <col min="5" max="5" width="13.140625" style="7" customWidth="1"/>
    <col min="6" max="6" width="7.28515625" style="7" customWidth="1"/>
    <col min="7" max="7" width="11.7109375" style="7" customWidth="1"/>
    <col min="8" max="8" width="5.42578125" style="7" customWidth="1"/>
    <col min="9" max="9" width="6.7109375" style="7" customWidth="1"/>
    <col min="10" max="10" width="3.28515625" style="7" customWidth="1"/>
    <col min="11" max="11" width="12.5703125" style="7" customWidth="1"/>
    <col min="12" max="16384" width="9.140625" style="7"/>
  </cols>
  <sheetData>
    <row r="1" spans="1:12" ht="23.25" x14ac:dyDescent="0.35">
      <c r="A1" s="419" t="s">
        <v>171</v>
      </c>
      <c r="B1" s="419"/>
      <c r="C1" s="419"/>
      <c r="D1" s="419"/>
      <c r="E1" s="47"/>
      <c r="F1" s="47"/>
      <c r="G1" s="47"/>
      <c r="H1" s="47"/>
      <c r="I1" s="47"/>
      <c r="J1" s="47"/>
      <c r="K1" s="47"/>
      <c r="L1" s="47"/>
    </row>
    <row r="2" spans="1:12" ht="23.25" x14ac:dyDescent="0.35">
      <c r="A2" s="419" t="s">
        <v>667</v>
      </c>
      <c r="B2" s="419"/>
      <c r="C2" s="419"/>
      <c r="D2" s="419"/>
      <c r="E2" s="47"/>
      <c r="F2" s="47"/>
      <c r="G2" s="47"/>
      <c r="H2" s="47"/>
      <c r="I2" s="47"/>
      <c r="J2" s="47"/>
      <c r="K2" s="47"/>
      <c r="L2" s="47"/>
    </row>
    <row r="3" spans="1:12" ht="23.25" x14ac:dyDescent="0.35">
      <c r="A3" s="419" t="s">
        <v>30</v>
      </c>
      <c r="B3" s="419"/>
      <c r="C3" s="419"/>
      <c r="D3" s="419"/>
      <c r="E3" s="47"/>
      <c r="F3" s="47"/>
      <c r="G3" s="47"/>
      <c r="H3" s="47"/>
      <c r="I3" s="47"/>
      <c r="J3" s="47"/>
      <c r="K3" s="47"/>
      <c r="L3" s="47"/>
    </row>
    <row r="4" spans="1:12" ht="26.25" customHeight="1" x14ac:dyDescent="0.35">
      <c r="A4" s="419" t="s">
        <v>217</v>
      </c>
      <c r="B4" s="419"/>
      <c r="C4" s="419"/>
      <c r="D4" s="419"/>
      <c r="E4" s="47"/>
      <c r="F4" s="47"/>
      <c r="G4" s="47"/>
      <c r="H4" s="47"/>
      <c r="I4" s="47"/>
      <c r="J4" s="47"/>
      <c r="K4" s="47"/>
      <c r="L4" s="47"/>
    </row>
    <row r="5" spans="1:12" x14ac:dyDescent="0.3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x14ac:dyDescent="0.35">
      <c r="A6" s="33" t="s">
        <v>33</v>
      </c>
    </row>
    <row r="7" spans="1:12" x14ac:dyDescent="0.35">
      <c r="A7" s="33"/>
    </row>
    <row r="8" spans="1:12" ht="42" x14ac:dyDescent="0.35">
      <c r="A8" s="74" t="s">
        <v>179</v>
      </c>
      <c r="B8" s="75" t="s">
        <v>730</v>
      </c>
      <c r="C8" s="75" t="s">
        <v>627</v>
      </c>
      <c r="D8" s="75" t="s">
        <v>729</v>
      </c>
    </row>
    <row r="9" spans="1:12" x14ac:dyDescent="0.35">
      <c r="A9" s="12" t="s">
        <v>34</v>
      </c>
      <c r="B9" s="4"/>
      <c r="C9" s="4"/>
      <c r="D9" s="4"/>
    </row>
    <row r="10" spans="1:12" x14ac:dyDescent="0.35">
      <c r="A10" s="6" t="s">
        <v>167</v>
      </c>
      <c r="B10" s="38">
        <v>1770470.15</v>
      </c>
      <c r="C10" s="8">
        <v>19402229</v>
      </c>
      <c r="D10" s="8">
        <f>'5.รายจ่ายตามงานและงบรายจ่าย'!F261</f>
        <v>20625344.5</v>
      </c>
    </row>
    <row r="11" spans="1:12" x14ac:dyDescent="0.35">
      <c r="A11" s="6" t="s">
        <v>419</v>
      </c>
      <c r="B11" s="8">
        <v>11328464</v>
      </c>
      <c r="C11" s="8">
        <v>18834120</v>
      </c>
      <c r="D11" s="8">
        <f>'5.รายจ่ายตามงานและงบรายจ่าย'!F9+'5.รายจ่ายตามงานและงบรายจ่าย'!F10+'5.รายจ่ายตามงานและงบรายจ่าย'!F55+'5.รายจ่ายตามงานและงบรายจ่าย'!F124</f>
        <v>18494640</v>
      </c>
    </row>
    <row r="12" spans="1:12" x14ac:dyDescent="0.35">
      <c r="A12" s="6" t="s">
        <v>420</v>
      </c>
      <c r="B12" s="35"/>
      <c r="C12" s="8"/>
      <c r="D12" s="8"/>
    </row>
    <row r="13" spans="1:12" x14ac:dyDescent="0.35">
      <c r="A13" s="6" t="s">
        <v>294</v>
      </c>
      <c r="B13" s="35">
        <v>11469769.26</v>
      </c>
      <c r="C13" s="8">
        <v>16984451</v>
      </c>
      <c r="D13" s="8">
        <f>'5.รายจ่ายตามงานและงบรายจ่าย'!F12+'5.รายจ่ายตามงานและงบรายจ่าย'!F13+'5.รายจ่ายตามงานและงบรายจ่าย'!F14+'5.รายจ่ายตามงานและงบรายจ่าย'!F15+'5.รายจ่ายตามงานและงบรายจ่าย'!F32+'5.รายจ่ายตามงานและงบรายจ่าย'!F33+'5.รายจ่ายตามงานและงบรายจ่าย'!F57+'5.รายจ่ายตามงานและงบรายจ่าย'!F58+'5.รายจ่ายตามงานและงบรายจ่าย'!F59+'5.รายจ่ายตามงานและงบรายจ่าย'!F60+'5.รายจ่ายตามงานและงบรายจ่าย'!F78+'5.รายจ่ายตามงานและงบรายจ่าย'!F79+'5.รายจ่ายตามงานและงบรายจ่าย'!F126+'5.รายจ่ายตามงานและงบรายจ่าย'!F127+'5.รายจ่ายตามงานและงบรายจ่าย'!F128+'5.รายจ่ายตามงานและงบรายจ่าย'!F129+'5.รายจ่ายตามงานและงบรายจ่าย'!F147+'5.รายจ่ายตามงานและงบรายจ่าย'!F169+'5.รายจ่ายตามงานและงบรายจ่าย'!F213+'5.รายจ่ายตามงานและงบรายจ่าย'!F214</f>
        <v>18679115.399999999</v>
      </c>
    </row>
    <row r="14" spans="1:12" x14ac:dyDescent="0.35">
      <c r="A14" s="6" t="s">
        <v>295</v>
      </c>
      <c r="B14" s="35"/>
      <c r="C14" s="8"/>
      <c r="D14" s="8"/>
    </row>
    <row r="15" spans="1:12" x14ac:dyDescent="0.35">
      <c r="A15" s="6" t="s">
        <v>296</v>
      </c>
      <c r="B15" s="8">
        <v>4763610</v>
      </c>
      <c r="C15" s="8">
        <v>5905200</v>
      </c>
      <c r="D15" s="8">
        <f>'5.รายจ่ายตามงานและงบรายจ่าย'!F131+'5.รายจ่ายตามงานและงบรายจ่าย'!F81+'5.รายจ่ายตามงานและงบรายจ่าย'!F63+'5.รายจ่ายตามงานและงบรายจ่าย'!F62+'5.รายจ่ายตามงานและงบรายจ่าย'!F17</f>
        <v>894900</v>
      </c>
    </row>
    <row r="16" spans="1:12" x14ac:dyDescent="0.35">
      <c r="A16" s="6" t="s">
        <v>297</v>
      </c>
      <c r="B16" s="35"/>
      <c r="C16" s="8"/>
      <c r="D16" s="8"/>
    </row>
    <row r="17" spans="1:4" x14ac:dyDescent="0.35">
      <c r="A17" s="6" t="s">
        <v>505</v>
      </c>
      <c r="B17" s="321">
        <v>2791444.44</v>
      </c>
      <c r="C17" s="8">
        <v>2244000</v>
      </c>
      <c r="D17" s="8">
        <f>'5.รายจ่ายตามงานและงบรายจ่าย'!F65</f>
        <v>2296000</v>
      </c>
    </row>
    <row r="18" spans="1:4" x14ac:dyDescent="0.35">
      <c r="A18" s="48" t="s">
        <v>35</v>
      </c>
      <c r="B18" s="78">
        <f>SUM(B10:B17)</f>
        <v>32123757.850000001</v>
      </c>
      <c r="C18" s="79">
        <f>SUM(C10:C17)</f>
        <v>63370000</v>
      </c>
      <c r="D18" s="79">
        <f>D10+D11+D13+D15+D17</f>
        <v>60989999.899999999</v>
      </c>
    </row>
  </sheetData>
  <mergeCells count="4">
    <mergeCell ref="A1:D1"/>
    <mergeCell ref="A2:D2"/>
    <mergeCell ref="A3:D3"/>
    <mergeCell ref="A4:D4"/>
  </mergeCells>
  <phoneticPr fontId="2" type="noConversion"/>
  <pageMargins left="1.1811023622047245" right="0.78740157480314965" top="0.98425196850393704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16" sqref="A16:H16"/>
    </sheetView>
  </sheetViews>
  <sheetFormatPr defaultRowHeight="21" x14ac:dyDescent="0.35"/>
  <cols>
    <col min="1" max="1" width="16.7109375" style="1" customWidth="1"/>
    <col min="2" max="16384" width="9.140625" style="1"/>
  </cols>
  <sheetData>
    <row r="1" spans="1:8" ht="21" customHeight="1" x14ac:dyDescent="0.35"/>
    <row r="2" spans="1:8" ht="21" customHeight="1" x14ac:dyDescent="0.35"/>
    <row r="3" spans="1:8" ht="21" customHeight="1" x14ac:dyDescent="0.35"/>
    <row r="4" spans="1:8" ht="21" customHeight="1" x14ac:dyDescent="0.35"/>
    <row r="5" spans="1:8" ht="21" customHeight="1" x14ac:dyDescent="0.35"/>
    <row r="6" spans="1:8" ht="21" customHeight="1" x14ac:dyDescent="0.35">
      <c r="C6" s="87"/>
    </row>
    <row r="7" spans="1:8" ht="21" customHeight="1" x14ac:dyDescent="0.35">
      <c r="C7" s="87"/>
    </row>
    <row r="8" spans="1:8" ht="21" customHeight="1" x14ac:dyDescent="0.35">
      <c r="C8" s="87"/>
    </row>
    <row r="9" spans="1:8" ht="21" customHeight="1" x14ac:dyDescent="0.35">
      <c r="C9" s="88"/>
    </row>
    <row r="10" spans="1:8" ht="21" customHeight="1" x14ac:dyDescent="0.35">
      <c r="C10" s="88"/>
    </row>
    <row r="11" spans="1:8" ht="21" customHeight="1" x14ac:dyDescent="0.35">
      <c r="C11" s="88"/>
    </row>
    <row r="12" spans="1:8" ht="24" customHeight="1" x14ac:dyDescent="0.45">
      <c r="A12" s="412" t="s">
        <v>175</v>
      </c>
      <c r="B12" s="412"/>
      <c r="C12" s="412"/>
      <c r="D12" s="412"/>
      <c r="E12" s="412"/>
      <c r="F12" s="412"/>
      <c r="G12" s="412"/>
      <c r="H12" s="412"/>
    </row>
    <row r="13" spans="1:8" ht="21" customHeight="1" x14ac:dyDescent="0.35">
      <c r="A13" s="87"/>
      <c r="B13" s="87"/>
      <c r="C13" s="87"/>
      <c r="D13" s="87"/>
      <c r="E13" s="87"/>
      <c r="F13" s="87"/>
      <c r="G13" s="87"/>
      <c r="H13" s="87"/>
    </row>
    <row r="14" spans="1:8" ht="24" customHeight="1" x14ac:dyDescent="0.45">
      <c r="A14" s="412" t="s">
        <v>152</v>
      </c>
      <c r="B14" s="412"/>
      <c r="C14" s="412"/>
      <c r="D14" s="412"/>
      <c r="E14" s="412"/>
      <c r="F14" s="412"/>
      <c r="G14" s="412"/>
      <c r="H14" s="412"/>
    </row>
    <row r="15" spans="1:8" ht="21" customHeight="1" x14ac:dyDescent="0.35">
      <c r="A15" s="87"/>
      <c r="B15" s="87"/>
      <c r="C15" s="87"/>
      <c r="D15" s="87"/>
      <c r="E15" s="87"/>
      <c r="F15" s="87"/>
      <c r="G15" s="87"/>
      <c r="H15" s="87"/>
    </row>
    <row r="16" spans="1:8" ht="24" customHeight="1" x14ac:dyDescent="0.45">
      <c r="A16" s="412" t="s">
        <v>176</v>
      </c>
      <c r="B16" s="412"/>
      <c r="C16" s="412"/>
      <c r="D16" s="412"/>
      <c r="E16" s="412"/>
      <c r="F16" s="412"/>
      <c r="G16" s="412"/>
      <c r="H16" s="412"/>
    </row>
    <row r="17" spans="1:8" ht="21" customHeight="1" x14ac:dyDescent="0.35">
      <c r="A17" s="87"/>
      <c r="B17" s="87"/>
      <c r="C17" s="87"/>
      <c r="D17" s="87"/>
      <c r="E17" s="87"/>
      <c r="F17" s="87"/>
      <c r="G17" s="87"/>
      <c r="H17" s="87"/>
    </row>
    <row r="18" spans="1:8" ht="24" customHeight="1" x14ac:dyDescent="0.45">
      <c r="A18" s="412" t="s">
        <v>335</v>
      </c>
      <c r="B18" s="412"/>
      <c r="C18" s="412"/>
      <c r="D18" s="412"/>
      <c r="E18" s="412"/>
      <c r="F18" s="412"/>
      <c r="G18" s="412"/>
      <c r="H18" s="412"/>
    </row>
    <row r="19" spans="1:8" ht="24" customHeight="1" x14ac:dyDescent="0.45">
      <c r="A19" s="412" t="s">
        <v>618</v>
      </c>
      <c r="B19" s="412"/>
      <c r="C19" s="412"/>
      <c r="D19" s="412"/>
      <c r="E19" s="412"/>
      <c r="F19" s="412"/>
      <c r="G19" s="412"/>
      <c r="H19" s="412"/>
    </row>
    <row r="20" spans="1:8" ht="21" customHeight="1" x14ac:dyDescent="0.35">
      <c r="C20" s="87"/>
    </row>
    <row r="21" spans="1:8" ht="21" customHeight="1" x14ac:dyDescent="0.35">
      <c r="C21" s="87"/>
    </row>
    <row r="22" spans="1:8" ht="24" customHeight="1" x14ac:dyDescent="0.45">
      <c r="A22" s="412" t="s">
        <v>136</v>
      </c>
      <c r="B22" s="412"/>
      <c r="C22" s="412"/>
      <c r="D22" s="412"/>
      <c r="E22" s="412"/>
      <c r="F22" s="412"/>
      <c r="G22" s="412"/>
      <c r="H22" s="412"/>
    </row>
    <row r="23" spans="1:8" ht="21" customHeight="1" x14ac:dyDescent="0.35">
      <c r="C23" s="87"/>
    </row>
    <row r="24" spans="1:8" ht="21" customHeight="1" x14ac:dyDescent="0.35"/>
    <row r="25" spans="1:8" ht="24" customHeight="1" x14ac:dyDescent="0.45">
      <c r="A25" s="412" t="s">
        <v>30</v>
      </c>
      <c r="B25" s="412"/>
      <c r="C25" s="412"/>
      <c r="D25" s="412"/>
      <c r="E25" s="412"/>
      <c r="F25" s="412"/>
      <c r="G25" s="412"/>
      <c r="H25" s="412"/>
    </row>
    <row r="26" spans="1:8" ht="24" customHeight="1" x14ac:dyDescent="0.45">
      <c r="A26" s="412" t="s">
        <v>217</v>
      </c>
      <c r="B26" s="412"/>
      <c r="C26" s="412"/>
      <c r="D26" s="412"/>
      <c r="E26" s="412"/>
      <c r="F26" s="412"/>
      <c r="G26" s="412"/>
      <c r="H26" s="412"/>
    </row>
    <row r="27" spans="1:8" ht="21" customHeight="1" x14ac:dyDescent="0.35"/>
    <row r="28" spans="1:8" ht="21" customHeight="1" x14ac:dyDescent="0.35"/>
    <row r="29" spans="1:8" ht="21" customHeight="1" x14ac:dyDescent="0.35"/>
  </sheetData>
  <mergeCells count="8">
    <mergeCell ref="A19:H19"/>
    <mergeCell ref="A12:H12"/>
    <mergeCell ref="A25:H25"/>
    <mergeCell ref="A26:H26"/>
    <mergeCell ref="A22:H22"/>
    <mergeCell ref="A16:H16"/>
    <mergeCell ref="A18:H18"/>
    <mergeCell ref="A14:H14"/>
  </mergeCells>
  <phoneticPr fontId="2" type="noConversion"/>
  <pageMargins left="1.1811023622047245" right="0.78740157480314965" top="0.98425196850393704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9" workbookViewId="0">
      <selection activeCell="I16" sqref="I16"/>
    </sheetView>
  </sheetViews>
  <sheetFormatPr defaultRowHeight="21" x14ac:dyDescent="0.35"/>
  <cols>
    <col min="1" max="1" width="54.7109375" style="7" customWidth="1"/>
    <col min="2" max="2" width="26.7109375" style="7" customWidth="1"/>
    <col min="3" max="3" width="13.140625" style="7" customWidth="1"/>
    <col min="4" max="4" width="7.28515625" style="7" customWidth="1"/>
    <col min="5" max="5" width="11.7109375" style="7" customWidth="1"/>
    <col min="6" max="6" width="5.42578125" style="7" customWidth="1"/>
    <col min="7" max="7" width="6.7109375" style="7" customWidth="1"/>
    <col min="8" max="8" width="3.28515625" style="7" customWidth="1"/>
    <col min="9" max="9" width="12.5703125" style="7" customWidth="1"/>
    <col min="10" max="16384" width="9.140625" style="7"/>
  </cols>
  <sheetData>
    <row r="1" spans="1:10" ht="26.25" x14ac:dyDescent="0.4">
      <c r="A1" s="421" t="s">
        <v>36</v>
      </c>
      <c r="B1" s="421"/>
      <c r="C1" s="47"/>
      <c r="D1" s="47"/>
      <c r="E1" s="47"/>
      <c r="F1" s="47"/>
      <c r="G1" s="47"/>
      <c r="H1" s="47"/>
      <c r="I1" s="47"/>
      <c r="J1" s="47"/>
    </row>
    <row r="2" spans="1:10" ht="21" customHeight="1" x14ac:dyDescent="0.35">
      <c r="A2" s="420" t="s">
        <v>585</v>
      </c>
      <c r="B2" s="420"/>
      <c r="C2" s="47"/>
      <c r="D2" s="47"/>
      <c r="E2" s="47"/>
      <c r="F2" s="47"/>
      <c r="G2" s="47"/>
      <c r="H2" s="47"/>
      <c r="I2" s="47"/>
      <c r="J2" s="47"/>
    </row>
    <row r="3" spans="1:10" ht="21" customHeight="1" x14ac:dyDescent="0.35">
      <c r="A3" s="420" t="s">
        <v>667</v>
      </c>
      <c r="B3" s="420"/>
      <c r="C3" s="47"/>
      <c r="D3" s="47"/>
      <c r="E3" s="47"/>
      <c r="F3" s="47"/>
      <c r="G3" s="47"/>
      <c r="H3" s="47"/>
      <c r="I3" s="47"/>
      <c r="J3" s="47"/>
    </row>
    <row r="4" spans="1:10" ht="21" customHeight="1" x14ac:dyDescent="0.35">
      <c r="A4" s="420" t="s">
        <v>30</v>
      </c>
      <c r="B4" s="420"/>
      <c r="C4" s="47"/>
      <c r="D4" s="47"/>
      <c r="E4" s="47"/>
      <c r="F4" s="47"/>
      <c r="G4" s="47"/>
      <c r="H4" s="47"/>
      <c r="I4" s="47"/>
      <c r="J4" s="47"/>
    </row>
    <row r="5" spans="1:10" ht="21" customHeight="1" x14ac:dyDescent="0.35">
      <c r="A5" s="420" t="s">
        <v>217</v>
      </c>
      <c r="B5" s="420"/>
      <c r="C5" s="47"/>
      <c r="D5" s="47"/>
      <c r="E5" s="47"/>
      <c r="F5" s="47"/>
      <c r="G5" s="47"/>
      <c r="H5" s="47"/>
      <c r="I5" s="47"/>
      <c r="J5" s="47"/>
    </row>
    <row r="6" spans="1:10" ht="21" customHeight="1" x14ac:dyDescent="0.3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0" ht="21" customHeight="1" x14ac:dyDescent="0.35">
      <c r="A7" s="74" t="s">
        <v>37</v>
      </c>
      <c r="B7" s="75" t="s">
        <v>154</v>
      </c>
    </row>
    <row r="8" spans="1:10" ht="21" customHeight="1" x14ac:dyDescent="0.35">
      <c r="A8" s="23" t="s">
        <v>38</v>
      </c>
      <c r="B8" s="22"/>
    </row>
    <row r="9" spans="1:10" ht="21" customHeight="1" x14ac:dyDescent="0.35">
      <c r="A9" s="6" t="s">
        <v>156</v>
      </c>
      <c r="B9" s="8">
        <f>'5.รายจ่ายตามงานและงบรายจ่าย'!F18</f>
        <v>20528200</v>
      </c>
    </row>
    <row r="10" spans="1:10" ht="21" customHeight="1" x14ac:dyDescent="0.35">
      <c r="A10" s="6" t="s">
        <v>157</v>
      </c>
      <c r="B10" s="8">
        <f>'5.รายจ่ายตามงานและงบรายจ่าย'!F34</f>
        <v>90000</v>
      </c>
    </row>
    <row r="11" spans="1:10" ht="21" customHeight="1" x14ac:dyDescent="0.35">
      <c r="A11" s="217" t="s">
        <v>158</v>
      </c>
      <c r="B11" s="8"/>
    </row>
    <row r="12" spans="1:10" ht="21" customHeight="1" x14ac:dyDescent="0.35">
      <c r="A12" s="6" t="s">
        <v>159</v>
      </c>
      <c r="B12" s="8">
        <f>'5.รายจ่ายตามงานและงบรายจ่าย'!F66</f>
        <v>10062595.4</v>
      </c>
    </row>
    <row r="13" spans="1:10" ht="21" customHeight="1" x14ac:dyDescent="0.35">
      <c r="A13" s="6" t="s">
        <v>160</v>
      </c>
      <c r="B13" s="8">
        <f>'5.รายจ่ายตามงานและงบรายจ่าย'!F82</f>
        <v>932000</v>
      </c>
    </row>
    <row r="14" spans="1:10" ht="21" customHeight="1" x14ac:dyDescent="0.35">
      <c r="A14" s="6" t="s">
        <v>161</v>
      </c>
      <c r="B14" s="8">
        <f>'5.รายจ่ายตามงานและงบรายจ่าย'!F132</f>
        <v>5466860</v>
      </c>
    </row>
    <row r="15" spans="1:10" ht="21" customHeight="1" x14ac:dyDescent="0.35">
      <c r="A15" s="6" t="s">
        <v>162</v>
      </c>
      <c r="B15" s="8">
        <f>'5.รายจ่ายตามงานและงบรายจ่าย'!F148</f>
        <v>70000</v>
      </c>
    </row>
    <row r="16" spans="1:10" ht="21" customHeight="1" x14ac:dyDescent="0.35">
      <c r="A16" s="6" t="s">
        <v>301</v>
      </c>
      <c r="B16" s="8">
        <f>'5.รายจ่ายตามงานและงบรายจ่าย'!F170</f>
        <v>1125000</v>
      </c>
    </row>
    <row r="17" spans="1:2" ht="21" customHeight="1" x14ac:dyDescent="0.35">
      <c r="A17" s="217" t="s">
        <v>164</v>
      </c>
      <c r="B17" s="8"/>
    </row>
    <row r="18" spans="1:2" ht="21" customHeight="1" x14ac:dyDescent="0.35">
      <c r="A18" s="6" t="s">
        <v>165</v>
      </c>
      <c r="B18" s="8">
        <f>'5.รายจ่ายตามงานและงบรายจ่าย'!F215</f>
        <v>2090000</v>
      </c>
    </row>
    <row r="19" spans="1:2" ht="21" customHeight="1" x14ac:dyDescent="0.35">
      <c r="A19" s="217" t="s">
        <v>166</v>
      </c>
      <c r="B19" s="8"/>
    </row>
    <row r="20" spans="1:2" ht="21" customHeight="1" x14ac:dyDescent="0.35">
      <c r="A20" s="6" t="s">
        <v>504</v>
      </c>
      <c r="B20" s="8">
        <f>'5.รายจ่ายตามงานและงบรายจ่าย'!F261</f>
        <v>20625344.5</v>
      </c>
    </row>
    <row r="21" spans="1:2" ht="21" customHeight="1" x14ac:dyDescent="0.35">
      <c r="A21" s="90" t="s">
        <v>168</v>
      </c>
      <c r="B21" s="79">
        <f>SUM(B9:B20)</f>
        <v>60989999.899999999</v>
      </c>
    </row>
  </sheetData>
  <mergeCells count="5">
    <mergeCell ref="A5:B5"/>
    <mergeCell ref="A1:B1"/>
    <mergeCell ref="A2:B2"/>
    <mergeCell ref="A3:B3"/>
    <mergeCell ref="A4:B4"/>
  </mergeCells>
  <phoneticPr fontId="2" type="noConversion"/>
  <pageMargins left="1.1811023622047245" right="0.78740157480314965" top="0.98425196850393704" bottom="0.78740157480314965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"/>
  <sheetViews>
    <sheetView topLeftCell="A247" workbookViewId="0">
      <selection activeCell="J255" sqref="J255"/>
    </sheetView>
  </sheetViews>
  <sheetFormatPr defaultRowHeight="21" x14ac:dyDescent="0.35"/>
  <cols>
    <col min="1" max="1" width="34.7109375" style="7" customWidth="1"/>
    <col min="2" max="6" width="20.28515625" style="7" customWidth="1"/>
    <col min="7" max="7" width="5.42578125" style="7" customWidth="1"/>
    <col min="8" max="8" width="6.7109375" style="7" customWidth="1"/>
    <col min="9" max="9" width="3.28515625" style="7" customWidth="1"/>
    <col min="10" max="10" width="12.5703125" style="7" customWidth="1"/>
    <col min="11" max="16384" width="9.140625" style="7"/>
  </cols>
  <sheetData>
    <row r="1" spans="1:11" ht="21" customHeight="1" x14ac:dyDescent="0.35">
      <c r="A1" s="419" t="s">
        <v>305</v>
      </c>
      <c r="B1" s="419"/>
      <c r="C1" s="419"/>
      <c r="D1" s="419"/>
      <c r="E1" s="419"/>
      <c r="F1" s="419"/>
      <c r="G1" s="47"/>
      <c r="H1" s="47"/>
      <c r="I1" s="47"/>
      <c r="J1" s="47"/>
      <c r="K1" s="47"/>
    </row>
    <row r="2" spans="1:11" ht="21" customHeight="1" x14ac:dyDescent="0.35">
      <c r="A2" s="419" t="s">
        <v>30</v>
      </c>
      <c r="B2" s="419"/>
      <c r="C2" s="419"/>
      <c r="D2" s="419"/>
      <c r="E2" s="419"/>
      <c r="F2" s="419"/>
      <c r="G2" s="47"/>
      <c r="H2" s="47"/>
      <c r="I2" s="47"/>
      <c r="J2" s="47"/>
      <c r="K2" s="47"/>
    </row>
    <row r="3" spans="1:11" ht="21" customHeight="1" x14ac:dyDescent="0.35">
      <c r="A3" s="419" t="s">
        <v>217</v>
      </c>
      <c r="B3" s="419"/>
      <c r="C3" s="419"/>
      <c r="D3" s="419"/>
      <c r="E3" s="419"/>
      <c r="F3" s="419"/>
      <c r="G3" s="47"/>
      <c r="H3" s="47"/>
      <c r="I3" s="47"/>
      <c r="J3" s="47"/>
      <c r="K3" s="47"/>
    </row>
    <row r="4" spans="1:11" ht="21" customHeight="1" x14ac:dyDescent="0.35">
      <c r="A4" s="42"/>
      <c r="B4" s="42"/>
      <c r="C4" s="47"/>
      <c r="D4" s="47"/>
      <c r="E4" s="47"/>
      <c r="F4" s="47"/>
      <c r="G4" s="47"/>
      <c r="H4" s="47"/>
      <c r="I4" s="47"/>
      <c r="J4" s="47"/>
      <c r="K4" s="47"/>
    </row>
    <row r="5" spans="1:11" ht="21" customHeight="1" x14ac:dyDescent="0.35">
      <c r="A5" s="68" t="str">
        <f>'9.รายงานประมาณการรายจ่าย'!A27</f>
        <v>แผนงานบริหารงานทั่วไป</v>
      </c>
      <c r="B5" s="69"/>
      <c r="C5" s="69"/>
      <c r="D5" s="69"/>
      <c r="E5" s="69"/>
      <c r="F5" s="69"/>
      <c r="G5" s="47"/>
      <c r="H5" s="47"/>
      <c r="I5" s="47"/>
      <c r="J5" s="47"/>
      <c r="K5" s="47"/>
    </row>
    <row r="6" spans="1:11" ht="21" customHeight="1" x14ac:dyDescent="0.35">
      <c r="A6" s="57" t="s">
        <v>302</v>
      </c>
      <c r="B6" s="422" t="str">
        <f>'9.รายงานประมาณการรายจ่าย'!A28</f>
        <v>งานบริหารทั่วไป</v>
      </c>
      <c r="C6" s="422" t="str">
        <f>'9.รายงานประมาณการรายจ่าย'!A103</f>
        <v>งานวางแผนสถิติและวิชาการ</v>
      </c>
      <c r="D6" s="422" t="str">
        <f>'9.รายงานประมาณการรายจ่าย'!A112</f>
        <v>งานบริหารงานคลัง</v>
      </c>
      <c r="E6" s="422" t="s">
        <v>129</v>
      </c>
      <c r="F6" s="422" t="s">
        <v>32</v>
      </c>
    </row>
    <row r="7" spans="1:11" ht="21" customHeight="1" x14ac:dyDescent="0.35">
      <c r="A7" s="58" t="s">
        <v>169</v>
      </c>
      <c r="B7" s="423"/>
      <c r="C7" s="423"/>
      <c r="D7" s="423"/>
      <c r="E7" s="423"/>
      <c r="F7" s="423"/>
    </row>
    <row r="8" spans="1:11" ht="21" customHeight="1" x14ac:dyDescent="0.35">
      <c r="A8" s="12" t="s">
        <v>215</v>
      </c>
      <c r="B8" s="4"/>
      <c r="C8" s="4"/>
      <c r="D8" s="4"/>
      <c r="E8" s="44"/>
      <c r="F8" s="44"/>
    </row>
    <row r="9" spans="1:11" ht="21" customHeight="1" x14ac:dyDescent="0.35">
      <c r="A9" s="6" t="s">
        <v>306</v>
      </c>
      <c r="B9" s="8">
        <f>'9.รายงานประมาณการรายจ่าย'!G36</f>
        <v>2624640</v>
      </c>
      <c r="C9" s="20" t="s">
        <v>129</v>
      </c>
      <c r="D9" s="20" t="s">
        <v>129</v>
      </c>
      <c r="E9" s="20" t="s">
        <v>129</v>
      </c>
      <c r="F9" s="28">
        <f>SUM(B9:E9)</f>
        <v>2624640</v>
      </c>
    </row>
    <row r="10" spans="1:11" ht="21" customHeight="1" x14ac:dyDescent="0.35">
      <c r="A10" s="64" t="s">
        <v>307</v>
      </c>
      <c r="B10" s="61">
        <f>'9.รายงานประมาณการรายจ่าย'!G44</f>
        <v>7676400</v>
      </c>
      <c r="C10" s="20" t="s">
        <v>129</v>
      </c>
      <c r="D10" s="61">
        <f>'9.รายงานประมาณการรายจ่าย'!G122</f>
        <v>2180760</v>
      </c>
      <c r="E10" s="20" t="s">
        <v>129</v>
      </c>
      <c r="F10" s="62">
        <f>SUM(B10:E10)</f>
        <v>9857160</v>
      </c>
    </row>
    <row r="11" spans="1:11" ht="21" customHeight="1" x14ac:dyDescent="0.35">
      <c r="A11" s="11" t="s">
        <v>89</v>
      </c>
      <c r="B11" s="8"/>
      <c r="C11" s="8"/>
      <c r="D11" s="8"/>
      <c r="E11" s="20"/>
      <c r="F11" s="25"/>
    </row>
    <row r="12" spans="1:11" ht="21" customHeight="1" x14ac:dyDescent="0.35">
      <c r="A12" s="6" t="s">
        <v>308</v>
      </c>
      <c r="B12" s="8">
        <f>'9.รายงานประมาณการรายจ่าย'!G54</f>
        <v>460800</v>
      </c>
      <c r="C12" s="20" t="s">
        <v>129</v>
      </c>
      <c r="D12" s="8">
        <f>'9.รายงานประมาณการรายจ่าย'!G130</f>
        <v>134000</v>
      </c>
      <c r="E12" s="20" t="s">
        <v>129</v>
      </c>
      <c r="F12" s="28">
        <f>SUM(B12:E12)</f>
        <v>594800</v>
      </c>
    </row>
    <row r="13" spans="1:11" ht="21" customHeight="1" x14ac:dyDescent="0.35">
      <c r="A13" s="6" t="s">
        <v>309</v>
      </c>
      <c r="B13" s="8">
        <f>'9.รายงานประมาณการรายจ่าย'!G67</f>
        <v>3670000</v>
      </c>
      <c r="C13" s="8">
        <f>'9.รายงานประมาณการรายจ่าย'!G109</f>
        <v>70000</v>
      </c>
      <c r="D13" s="8">
        <f>'9.รายงานประมาณการรายจ่าย'!G139</f>
        <v>605000</v>
      </c>
      <c r="E13" s="20" t="s">
        <v>129</v>
      </c>
      <c r="F13" s="28">
        <f>SUM(B13:E13)</f>
        <v>4345000</v>
      </c>
    </row>
    <row r="14" spans="1:11" ht="21" customHeight="1" x14ac:dyDescent="0.35">
      <c r="A14" s="6" t="s">
        <v>310</v>
      </c>
      <c r="B14" s="8">
        <f>'9.รายงานประมาณการรายจ่าย'!G80</f>
        <v>1780000</v>
      </c>
      <c r="C14" s="20" t="s">
        <v>129</v>
      </c>
      <c r="D14" s="8">
        <f>'9.รายงานประมาณการรายจ่าย'!G144</f>
        <v>193600</v>
      </c>
      <c r="E14" s="20" t="s">
        <v>129</v>
      </c>
      <c r="F14" s="28">
        <f>SUM(B14:E14)</f>
        <v>1973600</v>
      </c>
    </row>
    <row r="15" spans="1:11" ht="21" customHeight="1" x14ac:dyDescent="0.35">
      <c r="A15" s="6" t="s">
        <v>311</v>
      </c>
      <c r="B15" s="50">
        <f>'9.รายงานประมาณการรายจ่าย'!G87</f>
        <v>610000</v>
      </c>
      <c r="C15" s="20" t="s">
        <v>129</v>
      </c>
      <c r="D15" s="20" t="s">
        <v>129</v>
      </c>
      <c r="E15" s="20" t="s">
        <v>129</v>
      </c>
      <c r="F15" s="28">
        <f>SUM(B15:E15)</f>
        <v>610000</v>
      </c>
    </row>
    <row r="16" spans="1:11" ht="21" customHeight="1" x14ac:dyDescent="0.35">
      <c r="A16" s="11" t="s">
        <v>104</v>
      </c>
      <c r="B16" s="8"/>
      <c r="C16" s="8"/>
      <c r="D16" s="8"/>
      <c r="E16" s="20"/>
      <c r="F16" s="25"/>
    </row>
    <row r="17" spans="1:11" ht="21" customHeight="1" x14ac:dyDescent="0.35">
      <c r="A17" s="6" t="s">
        <v>312</v>
      </c>
      <c r="B17" s="8">
        <f>'9.รายงานประมาณการรายจ่าย'!G99</f>
        <v>514000</v>
      </c>
      <c r="C17" s="20" t="s">
        <v>129</v>
      </c>
      <c r="D17" s="20">
        <f>'9.รายงานประมาณการรายจ่าย'!G152</f>
        <v>9000</v>
      </c>
      <c r="E17" s="20" t="s">
        <v>129</v>
      </c>
      <c r="F17" s="28">
        <f>SUM(B17:E17)</f>
        <v>523000</v>
      </c>
    </row>
    <row r="18" spans="1:11" ht="21" customHeight="1" x14ac:dyDescent="0.35">
      <c r="A18" s="66" t="s">
        <v>32</v>
      </c>
      <c r="B18" s="82">
        <f>B9+B10+B12+B13+B14+B15+B17</f>
        <v>17335840</v>
      </c>
      <c r="C18" s="82">
        <f>C13</f>
        <v>70000</v>
      </c>
      <c r="D18" s="82">
        <f>D10+D12+D13+D14+D17</f>
        <v>3122360</v>
      </c>
      <c r="E18" s="148" t="s">
        <v>129</v>
      </c>
      <c r="F18" s="82">
        <f>SUM(B18:E18)</f>
        <v>20528200</v>
      </c>
    </row>
    <row r="19" spans="1:11" x14ac:dyDescent="0.35">
      <c r="A19" s="72"/>
      <c r="B19" s="173"/>
      <c r="C19" s="173"/>
      <c r="D19" s="173"/>
      <c r="E19" s="174"/>
      <c r="F19" s="173"/>
    </row>
    <row r="20" spans="1:11" x14ac:dyDescent="0.35">
      <c r="A20" s="72"/>
      <c r="B20" s="173"/>
      <c r="C20" s="173"/>
      <c r="D20" s="173"/>
      <c r="E20" s="174"/>
      <c r="F20" s="173"/>
    </row>
    <row r="24" spans="1:11" ht="21" customHeight="1" x14ac:dyDescent="0.35">
      <c r="A24" s="419" t="s">
        <v>305</v>
      </c>
      <c r="B24" s="419"/>
      <c r="C24" s="419"/>
      <c r="D24" s="419"/>
      <c r="E24" s="419"/>
      <c r="F24" s="419"/>
      <c r="G24" s="47"/>
      <c r="H24" s="47"/>
      <c r="I24" s="47"/>
      <c r="J24" s="47"/>
      <c r="K24" s="47"/>
    </row>
    <row r="25" spans="1:11" ht="21" customHeight="1" x14ac:dyDescent="0.35">
      <c r="A25" s="419" t="s">
        <v>30</v>
      </c>
      <c r="B25" s="419"/>
      <c r="C25" s="419"/>
      <c r="D25" s="419"/>
      <c r="E25" s="419"/>
      <c r="F25" s="419"/>
      <c r="G25" s="47"/>
      <c r="H25" s="47"/>
      <c r="I25" s="47"/>
      <c r="J25" s="47"/>
      <c r="K25" s="47"/>
    </row>
    <row r="26" spans="1:11" ht="21" customHeight="1" x14ac:dyDescent="0.35">
      <c r="A26" s="419" t="s">
        <v>217</v>
      </c>
      <c r="B26" s="419"/>
      <c r="C26" s="419"/>
      <c r="D26" s="419"/>
      <c r="E26" s="419"/>
      <c r="F26" s="419"/>
      <c r="G26" s="47"/>
      <c r="H26" s="47"/>
      <c r="I26" s="47"/>
      <c r="J26" s="47"/>
      <c r="K26" s="47"/>
    </row>
    <row r="27" spans="1:11" ht="21" customHeight="1" x14ac:dyDescent="0.35">
      <c r="A27" s="42"/>
      <c r="B27" s="42"/>
      <c r="C27" s="47"/>
      <c r="D27" s="47"/>
      <c r="E27" s="47"/>
      <c r="F27" s="47"/>
      <c r="G27" s="47"/>
      <c r="H27" s="47"/>
      <c r="I27" s="47"/>
      <c r="J27" s="47"/>
      <c r="K27" s="47"/>
    </row>
    <row r="28" spans="1:11" ht="21" customHeight="1" x14ac:dyDescent="0.35">
      <c r="A28" s="68" t="str">
        <f>'9.รายงานประมาณการรายจ่าย'!A156</f>
        <v>แผนงานการรักษาความสงบภายใน</v>
      </c>
      <c r="B28" s="69"/>
      <c r="C28" s="69"/>
      <c r="D28" s="69"/>
      <c r="E28" s="69"/>
      <c r="F28" s="69"/>
      <c r="G28" s="47"/>
      <c r="H28" s="47"/>
      <c r="I28" s="47"/>
      <c r="J28" s="47"/>
      <c r="K28" s="47"/>
    </row>
    <row r="29" spans="1:11" ht="21" customHeight="1" x14ac:dyDescent="0.35">
      <c r="A29" s="57" t="s">
        <v>302</v>
      </c>
      <c r="B29" s="424" t="s">
        <v>483</v>
      </c>
      <c r="C29" s="422" t="s">
        <v>129</v>
      </c>
      <c r="D29" s="422" t="s">
        <v>129</v>
      </c>
      <c r="E29" s="422" t="s">
        <v>129</v>
      </c>
      <c r="F29" s="422" t="s">
        <v>32</v>
      </c>
    </row>
    <row r="30" spans="1:11" ht="21" customHeight="1" x14ac:dyDescent="0.35">
      <c r="A30" s="58" t="s">
        <v>169</v>
      </c>
      <c r="B30" s="423"/>
      <c r="C30" s="423"/>
      <c r="D30" s="423"/>
      <c r="E30" s="423"/>
      <c r="F30" s="423"/>
    </row>
    <row r="31" spans="1:11" ht="21" customHeight="1" x14ac:dyDescent="0.35">
      <c r="A31" s="12" t="s">
        <v>89</v>
      </c>
      <c r="B31" s="59"/>
      <c r="C31" s="59"/>
      <c r="D31" s="59"/>
      <c r="E31" s="67"/>
      <c r="F31" s="91"/>
    </row>
    <row r="32" spans="1:11" ht="21" customHeight="1" x14ac:dyDescent="0.35">
      <c r="A32" s="6" t="s">
        <v>309</v>
      </c>
      <c r="B32" s="20">
        <f>'9.รายงานประมาณการรายจ่าย'!G174</f>
        <v>50000</v>
      </c>
      <c r="C32" s="65" t="s">
        <v>129</v>
      </c>
      <c r="D32" s="65" t="s">
        <v>129</v>
      </c>
      <c r="E32" s="20" t="s">
        <v>129</v>
      </c>
      <c r="F32" s="73">
        <f>B32</f>
        <v>50000</v>
      </c>
    </row>
    <row r="33" spans="1:11" ht="21" customHeight="1" x14ac:dyDescent="0.35">
      <c r="A33" s="6" t="s">
        <v>310</v>
      </c>
      <c r="B33" s="20">
        <f>'9.รายงานประมาณการรายจ่าย'!G177</f>
        <v>40000</v>
      </c>
      <c r="C33" s="65"/>
      <c r="D33" s="65"/>
      <c r="E33" s="51"/>
      <c r="F33" s="73">
        <v>40000</v>
      </c>
    </row>
    <row r="34" spans="1:11" ht="21" customHeight="1" x14ac:dyDescent="0.35">
      <c r="A34" s="90" t="s">
        <v>32</v>
      </c>
      <c r="B34" s="84">
        <f>'9.รายงานประมาณการรายจ่าย'!G178</f>
        <v>90000</v>
      </c>
      <c r="C34" s="85" t="s">
        <v>129</v>
      </c>
      <c r="D34" s="85" t="s">
        <v>129</v>
      </c>
      <c r="E34" s="148" t="s">
        <v>129</v>
      </c>
      <c r="F34" s="84">
        <f>SUM(F32:F33)</f>
        <v>90000</v>
      </c>
    </row>
    <row r="37" spans="1:11" x14ac:dyDescent="0.35">
      <c r="D37" s="63"/>
      <c r="E37" s="63"/>
    </row>
    <row r="47" spans="1:11" ht="21" customHeight="1" x14ac:dyDescent="0.35">
      <c r="A47" s="419" t="s">
        <v>305</v>
      </c>
      <c r="B47" s="419"/>
      <c r="C47" s="419"/>
      <c r="D47" s="419"/>
      <c r="E47" s="419"/>
      <c r="F47" s="419"/>
      <c r="G47" s="47"/>
      <c r="H47" s="47"/>
      <c r="I47" s="47"/>
      <c r="J47" s="47"/>
      <c r="K47" s="47"/>
    </row>
    <row r="48" spans="1:11" ht="21" customHeight="1" x14ac:dyDescent="0.35">
      <c r="A48" s="419" t="s">
        <v>30</v>
      </c>
      <c r="B48" s="419"/>
      <c r="C48" s="419"/>
      <c r="D48" s="419"/>
      <c r="E48" s="419"/>
      <c r="F48" s="419"/>
      <c r="G48" s="47"/>
      <c r="H48" s="47"/>
      <c r="I48" s="47"/>
      <c r="J48" s="47"/>
      <c r="K48" s="47"/>
    </row>
    <row r="49" spans="1:11" ht="21" customHeight="1" x14ac:dyDescent="0.35">
      <c r="A49" s="419" t="s">
        <v>217</v>
      </c>
      <c r="B49" s="419"/>
      <c r="C49" s="419"/>
      <c r="D49" s="419"/>
      <c r="E49" s="419"/>
      <c r="F49" s="419"/>
      <c r="G49" s="47"/>
      <c r="H49" s="47"/>
      <c r="I49" s="47"/>
      <c r="J49" s="47"/>
      <c r="K49" s="47"/>
    </row>
    <row r="50" spans="1:11" ht="21" customHeight="1" x14ac:dyDescent="0.35">
      <c r="A50" s="42"/>
      <c r="B50" s="42"/>
      <c r="C50" s="47"/>
      <c r="D50" s="47"/>
      <c r="E50" s="47"/>
      <c r="F50" s="47"/>
      <c r="G50" s="47"/>
      <c r="H50" s="47"/>
      <c r="I50" s="47"/>
      <c r="J50" s="47"/>
      <c r="K50" s="47"/>
    </row>
    <row r="51" spans="1:11" ht="21" customHeight="1" x14ac:dyDescent="0.35">
      <c r="A51" s="68" t="str">
        <f>'9.รายงานประมาณการรายจ่าย'!A189</f>
        <v>แผนงานการศึกษา</v>
      </c>
      <c r="B51" s="69"/>
      <c r="C51" s="69"/>
      <c r="D51" s="69"/>
      <c r="E51" s="69"/>
      <c r="F51" s="69"/>
      <c r="G51" s="47"/>
      <c r="H51" s="47"/>
      <c r="I51" s="47"/>
      <c r="J51" s="47"/>
      <c r="K51" s="47"/>
    </row>
    <row r="52" spans="1:11" ht="21" customHeight="1" x14ac:dyDescent="0.35">
      <c r="A52" s="57" t="s">
        <v>302</v>
      </c>
      <c r="B52" s="422" t="str">
        <f>'9.รายงานประมาณการรายจ่าย'!A190</f>
        <v>งานบริหารทั่วไปเกี่ยวกับการศึกษา</v>
      </c>
      <c r="C52" s="422" t="str">
        <f>'9.รายงานประมาณการรายจ่าย'!A257</f>
        <v>งานระดับก่อนวัยเรียนและประถมศึกษา</v>
      </c>
      <c r="D52" s="422" t="s">
        <v>129</v>
      </c>
      <c r="E52" s="422" t="s">
        <v>129</v>
      </c>
      <c r="F52" s="422" t="s">
        <v>32</v>
      </c>
    </row>
    <row r="53" spans="1:11" ht="21" customHeight="1" x14ac:dyDescent="0.35">
      <c r="A53" s="58" t="s">
        <v>169</v>
      </c>
      <c r="B53" s="423"/>
      <c r="C53" s="423"/>
      <c r="D53" s="423"/>
      <c r="E53" s="423"/>
      <c r="F53" s="423"/>
    </row>
    <row r="54" spans="1:11" ht="21" customHeight="1" x14ac:dyDescent="0.35">
      <c r="A54" s="12" t="s">
        <v>215</v>
      </c>
      <c r="B54" s="4"/>
      <c r="C54" s="4"/>
      <c r="D54" s="4"/>
      <c r="E54" s="44"/>
      <c r="F54" s="44"/>
    </row>
    <row r="55" spans="1:11" ht="21" customHeight="1" x14ac:dyDescent="0.35">
      <c r="A55" s="64" t="s">
        <v>307</v>
      </c>
      <c r="B55" s="61">
        <f>'9.รายงานประมาณการรายจ่าย'!G198</f>
        <v>1728540</v>
      </c>
      <c r="C55" s="20">
        <f>'9.รายงานประมาณการรายจ่าย'!G263</f>
        <v>2053440</v>
      </c>
      <c r="D55" s="20" t="s">
        <v>129</v>
      </c>
      <c r="E55" s="20" t="s">
        <v>129</v>
      </c>
      <c r="F55" s="62">
        <f>B55+C55</f>
        <v>3781980</v>
      </c>
    </row>
    <row r="56" spans="1:11" ht="21" customHeight="1" x14ac:dyDescent="0.35">
      <c r="A56" s="11" t="s">
        <v>89</v>
      </c>
      <c r="B56" s="8"/>
      <c r="C56" s="8"/>
      <c r="D56" s="8"/>
      <c r="E56" s="27"/>
      <c r="F56" s="62"/>
    </row>
    <row r="57" spans="1:11" ht="21" customHeight="1" x14ac:dyDescent="0.35">
      <c r="A57" s="6" t="s">
        <v>308</v>
      </c>
      <c r="B57" s="8">
        <f>'9.รายงานประมาณการรายจ่าย'!G205</f>
        <v>62000</v>
      </c>
      <c r="C57" s="20" t="s">
        <v>129</v>
      </c>
      <c r="D57" s="20" t="s">
        <v>129</v>
      </c>
      <c r="E57" s="20" t="s">
        <v>129</v>
      </c>
      <c r="F57" s="62">
        <f>SUM(B57:E57)</f>
        <v>62000</v>
      </c>
    </row>
    <row r="58" spans="1:11" ht="21" customHeight="1" x14ac:dyDescent="0.35">
      <c r="A58" s="6" t="s">
        <v>309</v>
      </c>
      <c r="B58" s="8">
        <f>'9.รายงานประมาณการรายจ่าย'!G215</f>
        <v>1140000</v>
      </c>
      <c r="C58" s="20">
        <f>'9.รายงานประมาณการรายจ่าย'!G272</f>
        <v>943800</v>
      </c>
      <c r="D58" s="20" t="s">
        <v>129</v>
      </c>
      <c r="E58" s="20" t="s">
        <v>129</v>
      </c>
      <c r="F58" s="62">
        <f>C58+B58</f>
        <v>2083800</v>
      </c>
    </row>
    <row r="59" spans="1:11" ht="21" customHeight="1" x14ac:dyDescent="0.35">
      <c r="A59" s="6" t="s">
        <v>310</v>
      </c>
      <c r="B59" s="8">
        <f>'9.รายงานประมาณการรายจ่าย'!G227</f>
        <v>360000</v>
      </c>
      <c r="C59" s="20">
        <f>'9.รายงานประมาณการรายจ่าย'!G275</f>
        <v>1373915.4</v>
      </c>
      <c r="D59" s="20" t="s">
        <v>129</v>
      </c>
      <c r="E59" s="20" t="s">
        <v>129</v>
      </c>
      <c r="F59" s="62">
        <f>C59+B59</f>
        <v>1733915.4</v>
      </c>
    </row>
    <row r="60" spans="1:11" ht="21" customHeight="1" x14ac:dyDescent="0.35">
      <c r="A60" s="6" t="s">
        <v>311</v>
      </c>
      <c r="B60" s="50">
        <f>'9.รายงานประมาณการรายจ่าย'!G232</f>
        <v>55000</v>
      </c>
      <c r="C60" s="20" t="s">
        <v>129</v>
      </c>
      <c r="D60" s="20" t="s">
        <v>129</v>
      </c>
      <c r="E60" s="20" t="s">
        <v>129</v>
      </c>
      <c r="F60" s="62">
        <f>SUM(B60:E60)</f>
        <v>55000</v>
      </c>
    </row>
    <row r="61" spans="1:11" ht="21" customHeight="1" x14ac:dyDescent="0.35">
      <c r="A61" s="11" t="s">
        <v>104</v>
      </c>
      <c r="B61" s="8"/>
      <c r="C61" s="8"/>
      <c r="D61" s="8"/>
      <c r="E61" s="27"/>
      <c r="F61" s="62"/>
    </row>
    <row r="62" spans="1:11" ht="21" customHeight="1" x14ac:dyDescent="0.35">
      <c r="A62" s="6" t="s">
        <v>312</v>
      </c>
      <c r="B62" s="20" t="s">
        <v>129</v>
      </c>
      <c r="C62" s="20">
        <f>'9.รายงานประมาณการรายจ่าย'!G288</f>
        <v>32600</v>
      </c>
      <c r="D62" s="20" t="s">
        <v>129</v>
      </c>
      <c r="E62" s="20" t="s">
        <v>129</v>
      </c>
      <c r="F62" s="62">
        <f>SUM(B62:E62)</f>
        <v>32600</v>
      </c>
    </row>
    <row r="63" spans="1:11" ht="21" customHeight="1" x14ac:dyDescent="0.35">
      <c r="A63" s="6" t="s">
        <v>440</v>
      </c>
      <c r="B63" s="20" t="s">
        <v>129</v>
      </c>
      <c r="C63" s="20">
        <f>'9.รายงานประมาณการรายจ่าย'!G293</f>
        <v>17300</v>
      </c>
      <c r="D63" s="20" t="s">
        <v>129</v>
      </c>
      <c r="E63" s="20" t="s">
        <v>129</v>
      </c>
      <c r="F63" s="20">
        <f>C63</f>
        <v>17300</v>
      </c>
    </row>
    <row r="64" spans="1:11" ht="21" customHeight="1" x14ac:dyDescent="0.35">
      <c r="A64" s="11" t="s">
        <v>102</v>
      </c>
      <c r="B64" s="8"/>
      <c r="C64" s="20"/>
      <c r="D64" s="20"/>
      <c r="E64" s="51"/>
      <c r="F64" s="62"/>
    </row>
    <row r="65" spans="1:11" ht="21" customHeight="1" x14ac:dyDescent="0.35">
      <c r="A65" s="6" t="s">
        <v>503</v>
      </c>
      <c r="B65" s="20" t="str">
        <f>'9.รายงานประมาณการรายจ่าย'!G255</f>
        <v xml:space="preserve"> -</v>
      </c>
      <c r="C65" s="20">
        <f>'9.รายงานประมาณการรายจ่าย'!G305</f>
        <v>2296000</v>
      </c>
      <c r="D65" s="20" t="s">
        <v>129</v>
      </c>
      <c r="E65" s="20" t="s">
        <v>129</v>
      </c>
      <c r="F65" s="62">
        <f>C65</f>
        <v>2296000</v>
      </c>
    </row>
    <row r="66" spans="1:11" ht="21" customHeight="1" x14ac:dyDescent="0.35">
      <c r="A66" s="66" t="s">
        <v>32</v>
      </c>
      <c r="B66" s="82">
        <f>B55+B57+B58+B59+B60</f>
        <v>3345540</v>
      </c>
      <c r="C66" s="82">
        <f>C55+C58+C59+C62+C63+C65</f>
        <v>6717055.4000000004</v>
      </c>
      <c r="D66" s="83">
        <v>0</v>
      </c>
      <c r="E66" s="82">
        <f>SUM(E58:E65)</f>
        <v>0</v>
      </c>
      <c r="F66" s="84">
        <f>B66+C66</f>
        <v>10062595.4</v>
      </c>
    </row>
    <row r="67" spans="1:11" x14ac:dyDescent="0.35">
      <c r="A67" s="72"/>
      <c r="B67" s="173"/>
      <c r="C67" s="173"/>
      <c r="D67" s="176"/>
      <c r="E67" s="173"/>
      <c r="F67" s="173"/>
    </row>
    <row r="68" spans="1:11" x14ac:dyDescent="0.35">
      <c r="A68" s="72"/>
      <c r="B68" s="173"/>
      <c r="C68" s="173"/>
      <c r="D68" s="176"/>
      <c r="E68" s="173"/>
      <c r="F68" s="173"/>
    </row>
    <row r="69" spans="1:11" x14ac:dyDescent="0.35">
      <c r="A69" s="72"/>
      <c r="B69" s="173"/>
      <c r="C69" s="173"/>
      <c r="D69" s="176"/>
      <c r="E69" s="173"/>
      <c r="F69" s="173"/>
    </row>
    <row r="70" spans="1:11" ht="21" customHeight="1" x14ac:dyDescent="0.35">
      <c r="A70" s="419" t="s">
        <v>305</v>
      </c>
      <c r="B70" s="419"/>
      <c r="C70" s="419"/>
      <c r="D70" s="419"/>
      <c r="E70" s="419"/>
      <c r="F70" s="419"/>
      <c r="G70" s="47"/>
      <c r="H70" s="47"/>
      <c r="I70" s="47"/>
      <c r="J70" s="47"/>
      <c r="K70" s="47"/>
    </row>
    <row r="71" spans="1:11" ht="21" customHeight="1" x14ac:dyDescent="0.35">
      <c r="A71" s="419" t="s">
        <v>30</v>
      </c>
      <c r="B71" s="419"/>
      <c r="C71" s="419"/>
      <c r="D71" s="419"/>
      <c r="E71" s="419"/>
      <c r="F71" s="419"/>
      <c r="G71" s="47"/>
      <c r="H71" s="47"/>
      <c r="I71" s="47"/>
      <c r="J71" s="47"/>
      <c r="K71" s="47"/>
    </row>
    <row r="72" spans="1:11" ht="21" customHeight="1" x14ac:dyDescent="0.35">
      <c r="A72" s="419" t="s">
        <v>217</v>
      </c>
      <c r="B72" s="419"/>
      <c r="C72" s="419"/>
      <c r="D72" s="419"/>
      <c r="E72" s="419"/>
      <c r="F72" s="419"/>
      <c r="G72" s="47"/>
      <c r="H72" s="47"/>
      <c r="I72" s="47"/>
      <c r="J72" s="47"/>
      <c r="K72" s="47"/>
    </row>
    <row r="73" spans="1:11" ht="21" customHeight="1" x14ac:dyDescent="0.35">
      <c r="A73" s="42"/>
      <c r="B73" s="42"/>
      <c r="C73" s="47"/>
      <c r="D73" s="47"/>
      <c r="E73" s="47"/>
      <c r="F73" s="47"/>
      <c r="G73" s="47"/>
      <c r="H73" s="47"/>
      <c r="I73" s="47"/>
      <c r="J73" s="47"/>
      <c r="K73" s="47"/>
    </row>
    <row r="74" spans="1:11" ht="21" customHeight="1" x14ac:dyDescent="0.35">
      <c r="A74" s="68" t="str">
        <f>'9.รายงานประมาณการรายจ่าย'!A314</f>
        <v>แผนงานสาธารณสุข</v>
      </c>
      <c r="B74" s="69"/>
      <c r="C74" s="69"/>
      <c r="D74" s="69"/>
      <c r="E74" s="69"/>
      <c r="F74" s="69"/>
      <c r="G74" s="47"/>
      <c r="H74" s="47"/>
      <c r="I74" s="47"/>
      <c r="J74" s="47"/>
      <c r="K74" s="47"/>
    </row>
    <row r="75" spans="1:11" ht="21" customHeight="1" x14ac:dyDescent="0.35">
      <c r="A75" s="57" t="s">
        <v>302</v>
      </c>
      <c r="B75" s="422" t="str">
        <f>'9.รายงานประมาณการรายจ่าย'!A315</f>
        <v>งานบริหารทั่วไปเกี่ยวกับการสาธารณสุข</v>
      </c>
      <c r="C75" s="422" t="str">
        <f>'9.รายงานประมาณการรายจ่าย'!A328</f>
        <v>งานโรงพยาบาล</v>
      </c>
      <c r="D75" s="422" t="str">
        <f>'9.รายงานประมาณการรายจ่าย'!A342</f>
        <v>งานบริการสาธารณสุขและงานสาธารณสุขอื่น</v>
      </c>
      <c r="E75" s="422" t="s">
        <v>129</v>
      </c>
      <c r="F75" s="422" t="s">
        <v>32</v>
      </c>
    </row>
    <row r="76" spans="1:11" ht="21" customHeight="1" x14ac:dyDescent="0.35">
      <c r="A76" s="58" t="s">
        <v>169</v>
      </c>
      <c r="B76" s="423"/>
      <c r="C76" s="423"/>
      <c r="D76" s="423"/>
      <c r="E76" s="423"/>
      <c r="F76" s="423"/>
    </row>
    <row r="77" spans="1:11" ht="21" customHeight="1" x14ac:dyDescent="0.35">
      <c r="A77" s="12" t="s">
        <v>89</v>
      </c>
      <c r="B77" s="160"/>
      <c r="C77" s="160"/>
      <c r="D77" s="160"/>
      <c r="E77" s="410"/>
      <c r="F77" s="44"/>
    </row>
    <row r="78" spans="1:11" ht="21" customHeight="1" x14ac:dyDescent="0.35">
      <c r="A78" s="6" t="s">
        <v>309</v>
      </c>
      <c r="B78" s="8"/>
      <c r="C78" s="8">
        <f>'9.รายงานประมาณการรายจ่าย'!G336</f>
        <v>60000</v>
      </c>
      <c r="D78" s="8">
        <f>'9.รายงานประมาณการรายจ่าย'!G350</f>
        <v>800000</v>
      </c>
      <c r="E78" s="20" t="s">
        <v>129</v>
      </c>
      <c r="F78" s="28">
        <f>C78+D78</f>
        <v>860000</v>
      </c>
    </row>
    <row r="79" spans="1:11" ht="21" customHeight="1" x14ac:dyDescent="0.35">
      <c r="A79" s="6" t="s">
        <v>310</v>
      </c>
      <c r="B79" s="8">
        <f>'9.รายงานประมาณการรายจ่าย'!G319</f>
        <v>50000</v>
      </c>
      <c r="C79" s="20" t="s">
        <v>129</v>
      </c>
      <c r="D79" s="20" t="s">
        <v>129</v>
      </c>
      <c r="E79" s="20" t="s">
        <v>129</v>
      </c>
      <c r="F79" s="28">
        <f>SUM(B79:E79)</f>
        <v>50000</v>
      </c>
    </row>
    <row r="80" spans="1:11" ht="21" customHeight="1" x14ac:dyDescent="0.35">
      <c r="A80" s="11" t="s">
        <v>104</v>
      </c>
      <c r="B80" s="8"/>
      <c r="C80" s="20"/>
      <c r="D80" s="20"/>
      <c r="E80" s="20"/>
      <c r="F80" s="28"/>
    </row>
    <row r="81" spans="1:11" ht="21" customHeight="1" x14ac:dyDescent="0.35">
      <c r="A81" s="6" t="s">
        <v>312</v>
      </c>
      <c r="B81" s="8">
        <f>'9.รายงานประมาณการรายจ่าย'!G325</f>
        <v>22000</v>
      </c>
      <c r="C81" s="20" t="s">
        <v>129</v>
      </c>
      <c r="D81" s="20" t="s">
        <v>129</v>
      </c>
      <c r="E81" s="20" t="s">
        <v>129</v>
      </c>
      <c r="F81" s="28">
        <f>B81</f>
        <v>22000</v>
      </c>
    </row>
    <row r="82" spans="1:11" ht="21" customHeight="1" x14ac:dyDescent="0.35">
      <c r="A82" s="66" t="s">
        <v>32</v>
      </c>
      <c r="B82" s="82">
        <f>B79+B81</f>
        <v>72000</v>
      </c>
      <c r="C82" s="82">
        <f>C78</f>
        <v>60000</v>
      </c>
      <c r="D82" s="82">
        <f>D78</f>
        <v>800000</v>
      </c>
      <c r="E82" s="409" t="s">
        <v>129</v>
      </c>
      <c r="F82" s="82">
        <f>B82+C82+D82</f>
        <v>932000</v>
      </c>
    </row>
    <row r="93" spans="1:11" ht="21" customHeight="1" x14ac:dyDescent="0.35">
      <c r="A93" s="419" t="s">
        <v>305</v>
      </c>
      <c r="B93" s="419"/>
      <c r="C93" s="419"/>
      <c r="D93" s="419"/>
      <c r="E93" s="419"/>
      <c r="F93" s="419"/>
      <c r="G93" s="47"/>
      <c r="H93" s="47"/>
      <c r="I93" s="47"/>
      <c r="J93" s="47"/>
      <c r="K93" s="47"/>
    </row>
    <row r="94" spans="1:11" ht="21" customHeight="1" x14ac:dyDescent="0.35">
      <c r="A94" s="419" t="s">
        <v>30</v>
      </c>
      <c r="B94" s="419"/>
      <c r="C94" s="419"/>
      <c r="D94" s="419"/>
      <c r="E94" s="419"/>
      <c r="F94" s="419"/>
      <c r="G94" s="47"/>
      <c r="H94" s="47"/>
      <c r="I94" s="47"/>
      <c r="J94" s="47"/>
      <c r="K94" s="47"/>
    </row>
    <row r="95" spans="1:11" ht="21" customHeight="1" x14ac:dyDescent="0.35">
      <c r="A95" s="419" t="s">
        <v>217</v>
      </c>
      <c r="B95" s="419"/>
      <c r="C95" s="419"/>
      <c r="D95" s="419"/>
      <c r="E95" s="419"/>
      <c r="F95" s="419"/>
      <c r="G95" s="47"/>
      <c r="H95" s="47"/>
      <c r="I95" s="47"/>
      <c r="J95" s="47"/>
      <c r="K95" s="47"/>
    </row>
    <row r="96" spans="1:11" ht="21" customHeight="1" x14ac:dyDescent="0.35">
      <c r="A96" s="42"/>
      <c r="B96" s="42"/>
      <c r="C96" s="47"/>
      <c r="D96" s="47"/>
      <c r="E96" s="47"/>
      <c r="F96" s="47"/>
      <c r="G96" s="47"/>
      <c r="H96" s="47"/>
      <c r="I96" s="47"/>
      <c r="J96" s="47"/>
      <c r="K96" s="47"/>
    </row>
    <row r="97" spans="1:11" ht="21" customHeight="1" x14ac:dyDescent="0.35">
      <c r="A97" s="68" t="str">
        <f>'9.รายงานประมาณการรายจ่าย'!A358</f>
        <v>แผนงานสังคมสงเคราะห์</v>
      </c>
      <c r="B97" s="69"/>
      <c r="C97" s="69"/>
      <c r="D97" s="69"/>
      <c r="E97" s="69"/>
      <c r="F97" s="69"/>
      <c r="G97" s="47"/>
      <c r="H97" s="47"/>
      <c r="I97" s="47"/>
      <c r="J97" s="47"/>
      <c r="K97" s="47"/>
    </row>
    <row r="98" spans="1:11" ht="21" customHeight="1" x14ac:dyDescent="0.35">
      <c r="A98" s="70" t="s">
        <v>302</v>
      </c>
      <c r="B98" s="425" t="str">
        <f>'9.รายงานประมาณการรายจ่าย'!A359</f>
        <v>งานสวัสดิการสังคมและสังคมสงเคราะห์</v>
      </c>
      <c r="C98" s="425" t="s">
        <v>129</v>
      </c>
      <c r="D98" s="425" t="s">
        <v>129</v>
      </c>
      <c r="E98" s="425" t="s">
        <v>129</v>
      </c>
      <c r="F98" s="422" t="s">
        <v>32</v>
      </c>
    </row>
    <row r="99" spans="1:11" ht="21" customHeight="1" x14ac:dyDescent="0.35">
      <c r="A99" s="58" t="s">
        <v>169</v>
      </c>
      <c r="B99" s="423"/>
      <c r="C99" s="423"/>
      <c r="D99" s="423"/>
      <c r="E99" s="423"/>
      <c r="F99" s="423"/>
    </row>
    <row r="100" spans="1:11" ht="21" customHeight="1" x14ac:dyDescent="0.35">
      <c r="A100" s="11" t="s">
        <v>102</v>
      </c>
      <c r="B100" s="8"/>
      <c r="C100" s="8"/>
      <c r="D100" s="8"/>
      <c r="E100" s="27"/>
      <c r="F100" s="25"/>
    </row>
    <row r="101" spans="1:11" ht="21" customHeight="1" x14ac:dyDescent="0.35">
      <c r="A101" s="6" t="s">
        <v>503</v>
      </c>
      <c r="B101" s="20" t="s">
        <v>129</v>
      </c>
      <c r="C101" s="20" t="s">
        <v>129</v>
      </c>
      <c r="D101" s="20" t="s">
        <v>129</v>
      </c>
      <c r="E101" s="20" t="s">
        <v>129</v>
      </c>
      <c r="F101" s="28">
        <f>SUM(B101:E101)</f>
        <v>0</v>
      </c>
    </row>
    <row r="102" spans="1:11" ht="21" customHeight="1" x14ac:dyDescent="0.35">
      <c r="A102" s="66" t="s">
        <v>32</v>
      </c>
      <c r="B102" s="306" t="s">
        <v>129</v>
      </c>
      <c r="C102" s="148" t="s">
        <v>129</v>
      </c>
      <c r="D102" s="148" t="s">
        <v>129</v>
      </c>
      <c r="E102" s="148" t="s">
        <v>129</v>
      </c>
      <c r="F102" s="82">
        <f>SUM(B102:E102)</f>
        <v>0</v>
      </c>
    </row>
    <row r="116" spans="1:11" ht="21" customHeight="1" x14ac:dyDescent="0.35">
      <c r="A116" s="419" t="s">
        <v>305</v>
      </c>
      <c r="B116" s="419"/>
      <c r="C116" s="419"/>
      <c r="D116" s="419"/>
      <c r="E116" s="419"/>
      <c r="F116" s="419"/>
      <c r="G116" s="47"/>
      <c r="H116" s="47"/>
      <c r="I116" s="47"/>
      <c r="J116" s="47"/>
      <c r="K116" s="47"/>
    </row>
    <row r="117" spans="1:11" ht="21" customHeight="1" x14ac:dyDescent="0.35">
      <c r="A117" s="419" t="s">
        <v>30</v>
      </c>
      <c r="B117" s="419"/>
      <c r="C117" s="419"/>
      <c r="D117" s="419"/>
      <c r="E117" s="419"/>
      <c r="F117" s="419"/>
      <c r="G117" s="47"/>
      <c r="H117" s="47"/>
      <c r="I117" s="47"/>
      <c r="J117" s="47"/>
      <c r="K117" s="47"/>
    </row>
    <row r="118" spans="1:11" ht="21" customHeight="1" x14ac:dyDescent="0.35">
      <c r="A118" s="419" t="s">
        <v>217</v>
      </c>
      <c r="B118" s="419"/>
      <c r="C118" s="419"/>
      <c r="D118" s="419"/>
      <c r="E118" s="419"/>
      <c r="F118" s="419"/>
      <c r="G118" s="47"/>
      <c r="H118" s="47"/>
      <c r="I118" s="47"/>
      <c r="J118" s="47"/>
      <c r="K118" s="47"/>
    </row>
    <row r="119" spans="1:11" ht="21" customHeight="1" x14ac:dyDescent="0.35">
      <c r="A119" s="72"/>
      <c r="B119" s="72"/>
      <c r="C119" s="71"/>
      <c r="D119" s="71"/>
      <c r="E119" s="71"/>
      <c r="F119" s="71"/>
      <c r="G119" s="47"/>
      <c r="H119" s="47"/>
      <c r="I119" s="47"/>
      <c r="J119" s="47"/>
      <c r="K119" s="47"/>
    </row>
    <row r="120" spans="1:11" ht="21" customHeight="1" x14ac:dyDescent="0.35">
      <c r="A120" s="68" t="str">
        <f>'9.รายงานประมาณการรายจ่าย'!A366</f>
        <v>แผนงานเคหะและชุมชน</v>
      </c>
      <c r="B120" s="69"/>
      <c r="C120" s="69"/>
      <c r="D120" s="69"/>
      <c r="E120" s="69"/>
      <c r="F120" s="69"/>
      <c r="G120" s="47"/>
      <c r="H120" s="47"/>
      <c r="I120" s="47"/>
      <c r="J120" s="47"/>
      <c r="K120" s="47"/>
    </row>
    <row r="121" spans="1:11" ht="21" customHeight="1" x14ac:dyDescent="0.35">
      <c r="A121" s="70" t="s">
        <v>302</v>
      </c>
      <c r="B121" s="425" t="str">
        <f>'9.รายงานประมาณการรายจ่าย'!A367</f>
        <v>งานบริหารทั่วไปเกี่ยวกับเคหะและชุมชน</v>
      </c>
      <c r="C121" s="425" t="str">
        <f>[1]เคหะและชุมชน!$A$111</f>
        <v>งานกำจัดขยะมูลฝอยและสิ่งปฏิกูล</v>
      </c>
      <c r="D121" s="425" t="s">
        <v>129</v>
      </c>
      <c r="E121" s="425" t="s">
        <v>129</v>
      </c>
      <c r="F121" s="422" t="s">
        <v>32</v>
      </c>
    </row>
    <row r="122" spans="1:11" ht="21" customHeight="1" x14ac:dyDescent="0.35">
      <c r="A122" s="58" t="s">
        <v>169</v>
      </c>
      <c r="B122" s="423"/>
      <c r="C122" s="423"/>
      <c r="D122" s="423"/>
      <c r="E122" s="423"/>
      <c r="F122" s="423"/>
    </row>
    <row r="123" spans="1:11" ht="21" customHeight="1" x14ac:dyDescent="0.35">
      <c r="A123" s="12" t="s">
        <v>215</v>
      </c>
      <c r="B123" s="4"/>
      <c r="C123" s="4"/>
      <c r="D123" s="4"/>
      <c r="E123" s="44"/>
      <c r="F123" s="4"/>
    </row>
    <row r="124" spans="1:11" ht="21" customHeight="1" x14ac:dyDescent="0.35">
      <c r="A124" s="64" t="s">
        <v>307</v>
      </c>
      <c r="B124" s="61">
        <f>'9.รายงานประมาณการรายจ่าย'!G375</f>
        <v>2230860</v>
      </c>
      <c r="C124" s="20" t="s">
        <v>129</v>
      </c>
      <c r="D124" s="20" t="s">
        <v>129</v>
      </c>
      <c r="E124" s="20" t="s">
        <v>129</v>
      </c>
      <c r="F124" s="73">
        <f>SUM(B124:E124)</f>
        <v>2230860</v>
      </c>
    </row>
    <row r="125" spans="1:11" ht="21" customHeight="1" x14ac:dyDescent="0.35">
      <c r="A125" s="11" t="s">
        <v>89</v>
      </c>
      <c r="B125" s="8"/>
      <c r="C125" s="8"/>
      <c r="D125" s="8"/>
      <c r="E125" s="27"/>
      <c r="F125" s="15"/>
    </row>
    <row r="126" spans="1:11" ht="21" customHeight="1" x14ac:dyDescent="0.35">
      <c r="A126" s="6" t="s">
        <v>308</v>
      </c>
      <c r="B126" s="8">
        <f>'9.รายงานประมาณการรายจ่าย'!G383</f>
        <v>71000</v>
      </c>
      <c r="C126" s="20" t="s">
        <v>129</v>
      </c>
      <c r="D126" s="20" t="s">
        <v>129</v>
      </c>
      <c r="E126" s="20" t="s">
        <v>129</v>
      </c>
      <c r="F126" s="15">
        <f>SUM(B126:E126)</f>
        <v>71000</v>
      </c>
    </row>
    <row r="127" spans="1:11" ht="21" customHeight="1" x14ac:dyDescent="0.35">
      <c r="A127" s="6" t="s">
        <v>309</v>
      </c>
      <c r="B127" s="8">
        <f>'9.รายงานประมาณการรายจ่าย'!G390</f>
        <v>1650000</v>
      </c>
      <c r="C127" s="20">
        <f>'9.รายงานประมาณการรายจ่าย'!G426</f>
        <v>20000</v>
      </c>
      <c r="D127" s="20" t="s">
        <v>129</v>
      </c>
      <c r="E127" s="20" t="s">
        <v>129</v>
      </c>
      <c r="F127" s="15">
        <f>B127+C127</f>
        <v>1670000</v>
      </c>
    </row>
    <row r="128" spans="1:11" ht="21" customHeight="1" x14ac:dyDescent="0.35">
      <c r="A128" s="6" t="s">
        <v>310</v>
      </c>
      <c r="B128" s="8">
        <f>'9.รายงานประมาณการรายจ่าย'!G399</f>
        <v>995000</v>
      </c>
      <c r="C128" s="20" t="s">
        <v>129</v>
      </c>
      <c r="D128" s="20" t="s">
        <v>129</v>
      </c>
      <c r="E128" s="20" t="s">
        <v>129</v>
      </c>
      <c r="F128" s="15">
        <f>SUM(B128:E128)</f>
        <v>995000</v>
      </c>
    </row>
    <row r="129" spans="1:11" ht="21" customHeight="1" x14ac:dyDescent="0.35">
      <c r="A129" s="6" t="s">
        <v>311</v>
      </c>
      <c r="B129" s="8">
        <f>'9.รายงานประมาณการรายจ่าย'!G402</f>
        <v>200000</v>
      </c>
      <c r="C129" s="20" t="s">
        <v>129</v>
      </c>
      <c r="D129" s="20" t="s">
        <v>129</v>
      </c>
      <c r="E129" s="20" t="s">
        <v>129</v>
      </c>
      <c r="F129" s="15">
        <f>B129</f>
        <v>200000</v>
      </c>
    </row>
    <row r="130" spans="1:11" ht="21" customHeight="1" x14ac:dyDescent="0.35">
      <c r="A130" s="11" t="s">
        <v>104</v>
      </c>
      <c r="B130" s="8"/>
      <c r="C130" s="8"/>
      <c r="D130" s="8"/>
      <c r="E130" s="27"/>
      <c r="F130" s="15"/>
    </row>
    <row r="131" spans="1:11" ht="21" customHeight="1" x14ac:dyDescent="0.35">
      <c r="A131" s="6" t="s">
        <v>312</v>
      </c>
      <c r="B131" s="8">
        <f>'9.รายงานประมาณการรายจ่าย'!G409</f>
        <v>300000</v>
      </c>
      <c r="C131" s="20" t="s">
        <v>129</v>
      </c>
      <c r="D131" s="20" t="s">
        <v>129</v>
      </c>
      <c r="E131" s="20" t="s">
        <v>129</v>
      </c>
      <c r="F131" s="15">
        <f>SUM(B131:E131)</f>
        <v>300000</v>
      </c>
    </row>
    <row r="132" spans="1:11" ht="21" customHeight="1" x14ac:dyDescent="0.35">
      <c r="A132" s="90" t="s">
        <v>32</v>
      </c>
      <c r="B132" s="84">
        <f>B124+B126+B127+B128+B129+B131</f>
        <v>5446860</v>
      </c>
      <c r="C132" s="84">
        <f>SUM(C127:C131)</f>
        <v>20000</v>
      </c>
      <c r="D132" s="84">
        <f>SUM(D127:D131)</f>
        <v>0</v>
      </c>
      <c r="E132" s="148" t="s">
        <v>129</v>
      </c>
      <c r="F132" s="84">
        <f>B132+C132</f>
        <v>5466860</v>
      </c>
    </row>
    <row r="139" spans="1:11" ht="21" customHeight="1" x14ac:dyDescent="0.35">
      <c r="A139" s="419" t="s">
        <v>305</v>
      </c>
      <c r="B139" s="419"/>
      <c r="C139" s="419"/>
      <c r="D139" s="419"/>
      <c r="E139" s="419"/>
      <c r="F139" s="419"/>
      <c r="G139" s="47"/>
      <c r="H139" s="47"/>
      <c r="I139" s="47"/>
      <c r="J139" s="47"/>
      <c r="K139" s="47"/>
    </row>
    <row r="140" spans="1:11" ht="21" customHeight="1" x14ac:dyDescent="0.35">
      <c r="A140" s="419" t="s">
        <v>30</v>
      </c>
      <c r="B140" s="419"/>
      <c r="C140" s="419"/>
      <c r="D140" s="419"/>
      <c r="E140" s="419"/>
      <c r="F140" s="419"/>
      <c r="G140" s="47"/>
      <c r="H140" s="47"/>
      <c r="I140" s="47"/>
      <c r="J140" s="47"/>
      <c r="K140" s="47"/>
    </row>
    <row r="141" spans="1:11" ht="21" customHeight="1" x14ac:dyDescent="0.35">
      <c r="A141" s="419" t="s">
        <v>217</v>
      </c>
      <c r="B141" s="419"/>
      <c r="C141" s="419"/>
      <c r="D141" s="419"/>
      <c r="E141" s="419"/>
      <c r="F141" s="419"/>
      <c r="G141" s="47"/>
      <c r="H141" s="47"/>
      <c r="I141" s="47"/>
      <c r="J141" s="47"/>
      <c r="K141" s="47"/>
    </row>
    <row r="142" spans="1:11" ht="21" customHeight="1" x14ac:dyDescent="0.35">
      <c r="A142" s="42"/>
      <c r="B142" s="42"/>
      <c r="C142" s="47"/>
      <c r="D142" s="47"/>
      <c r="E142" s="47"/>
      <c r="F142" s="47"/>
      <c r="G142" s="47"/>
      <c r="H142" s="47"/>
      <c r="I142" s="47"/>
      <c r="J142" s="47"/>
      <c r="K142" s="47"/>
    </row>
    <row r="143" spans="1:11" x14ac:dyDescent="0.35">
      <c r="A143" s="68" t="str">
        <f>'9.รายงานประมาณการรายจ่าย'!A430</f>
        <v>แผนงานสร้างความเข้มแข็งของชุมชน</v>
      </c>
      <c r="B143" s="69"/>
      <c r="C143" s="69"/>
      <c r="D143" s="69"/>
      <c r="E143" s="69"/>
      <c r="F143" s="69"/>
      <c r="G143" s="47"/>
      <c r="H143" s="47"/>
      <c r="I143" s="47"/>
      <c r="J143" s="47"/>
      <c r="K143" s="47"/>
    </row>
    <row r="144" spans="1:11" ht="29.25" customHeight="1" x14ac:dyDescent="0.35">
      <c r="A144" s="57" t="s">
        <v>302</v>
      </c>
      <c r="B144" s="422" t="str">
        <f>'9.รายงานประมาณการรายจ่าย'!A431</f>
        <v>งานส่งเสริมและสนับสนุนความเข้มแข็งชุมชน</v>
      </c>
      <c r="C144" s="422" t="s">
        <v>129</v>
      </c>
      <c r="D144" s="422" t="s">
        <v>129</v>
      </c>
      <c r="E144" s="422" t="s">
        <v>129</v>
      </c>
      <c r="F144" s="422" t="s">
        <v>32</v>
      </c>
    </row>
    <row r="145" spans="1:6" ht="26.25" customHeight="1" x14ac:dyDescent="0.35">
      <c r="A145" s="58" t="s">
        <v>169</v>
      </c>
      <c r="B145" s="423"/>
      <c r="C145" s="423"/>
      <c r="D145" s="423"/>
      <c r="E145" s="423"/>
      <c r="F145" s="423"/>
    </row>
    <row r="146" spans="1:6" x14ac:dyDescent="0.35">
      <c r="A146" s="11" t="s">
        <v>89</v>
      </c>
      <c r="B146" s="8"/>
      <c r="C146" s="8"/>
      <c r="D146" s="8"/>
      <c r="E146" s="27"/>
      <c r="F146" s="25"/>
    </row>
    <row r="147" spans="1:6" x14ac:dyDescent="0.35">
      <c r="A147" s="6" t="s">
        <v>309</v>
      </c>
      <c r="B147" s="8">
        <f>'9.รายงานประมาณการรายจ่าย'!G438</f>
        <v>70000</v>
      </c>
      <c r="C147" s="20" t="s">
        <v>129</v>
      </c>
      <c r="D147" s="20" t="s">
        <v>129</v>
      </c>
      <c r="E147" s="20" t="s">
        <v>129</v>
      </c>
      <c r="F147" s="28">
        <f>SUM(B147:E147)</f>
        <v>70000</v>
      </c>
    </row>
    <row r="148" spans="1:6" x14ac:dyDescent="0.35">
      <c r="A148" s="66" t="s">
        <v>32</v>
      </c>
      <c r="B148" s="82">
        <f>SUM(B147:B147)</f>
        <v>70000</v>
      </c>
      <c r="C148" s="148" t="s">
        <v>129</v>
      </c>
      <c r="D148" s="148" t="s">
        <v>129</v>
      </c>
      <c r="E148" s="148" t="s">
        <v>129</v>
      </c>
      <c r="F148" s="82">
        <f>SUM(B148:E148)</f>
        <v>70000</v>
      </c>
    </row>
    <row r="161" spans="1:11" ht="21" customHeight="1" x14ac:dyDescent="0.35">
      <c r="A161" s="419" t="s">
        <v>305</v>
      </c>
      <c r="B161" s="419"/>
      <c r="C161" s="419"/>
      <c r="D161" s="419"/>
      <c r="E161" s="419"/>
      <c r="F161" s="419"/>
      <c r="G161" s="47"/>
      <c r="H161" s="47"/>
      <c r="I161" s="47"/>
      <c r="J161" s="47"/>
      <c r="K161" s="47"/>
    </row>
    <row r="162" spans="1:11" ht="21" customHeight="1" x14ac:dyDescent="0.35">
      <c r="A162" s="419" t="s">
        <v>30</v>
      </c>
      <c r="B162" s="419"/>
      <c r="C162" s="419"/>
      <c r="D162" s="419"/>
      <c r="E162" s="419"/>
      <c r="F162" s="419"/>
      <c r="G162" s="47"/>
      <c r="H162" s="47"/>
      <c r="I162" s="47"/>
      <c r="J162" s="47"/>
      <c r="K162" s="47"/>
    </row>
    <row r="163" spans="1:11" ht="21" customHeight="1" x14ac:dyDescent="0.35">
      <c r="A163" s="419" t="s">
        <v>217</v>
      </c>
      <c r="B163" s="419"/>
      <c r="C163" s="419"/>
      <c r="D163" s="419"/>
      <c r="E163" s="419"/>
      <c r="F163" s="419"/>
      <c r="G163" s="47"/>
      <c r="H163" s="47"/>
      <c r="I163" s="47"/>
      <c r="J163" s="47"/>
      <c r="K163" s="47"/>
    </row>
    <row r="164" spans="1:11" ht="21" customHeight="1" x14ac:dyDescent="0.35">
      <c r="A164" s="42"/>
      <c r="B164" s="42"/>
      <c r="C164" s="47"/>
      <c r="D164" s="47"/>
      <c r="E164" s="47"/>
      <c r="F164" s="47"/>
      <c r="G164" s="47"/>
      <c r="H164" s="47"/>
      <c r="I164" s="47"/>
      <c r="J164" s="47"/>
      <c r="K164" s="47"/>
    </row>
    <row r="165" spans="1:11" x14ac:dyDescent="0.35">
      <c r="A165" s="68" t="str">
        <f>'9.รายงานประมาณการรายจ่าย'!A445</f>
        <v>แผนงานการศาสนาวัฒนธรรมและนันทนาการ</v>
      </c>
      <c r="B165" s="69"/>
      <c r="C165" s="69"/>
      <c r="D165" s="69"/>
      <c r="E165" s="69"/>
      <c r="F165" s="69"/>
      <c r="G165" s="47"/>
      <c r="H165" s="47"/>
      <c r="I165" s="47"/>
      <c r="J165" s="47"/>
      <c r="K165" s="47"/>
    </row>
    <row r="166" spans="1:11" ht="29.25" customHeight="1" x14ac:dyDescent="0.35">
      <c r="A166" s="57" t="s">
        <v>302</v>
      </c>
      <c r="B166" s="422" t="str">
        <f>'9.รายงานประมาณการรายจ่าย'!A446</f>
        <v>งานกีฬาและนันทนาการ</v>
      </c>
      <c r="C166" s="422" t="str">
        <f>'9.รายงานประมาณการรายจ่าย'!A463</f>
        <v>งานศาสนาวัฒนธรรมท้องถิ่น</v>
      </c>
      <c r="D166" s="422" t="str">
        <f>'9.รายงานประมาณการรายจ่าย'!A482</f>
        <v>งานวิชาการวางแผนและส่งเสริมการท่องเที่ยว</v>
      </c>
      <c r="E166" s="422" t="s">
        <v>129</v>
      </c>
      <c r="F166" s="422" t="s">
        <v>32</v>
      </c>
    </row>
    <row r="167" spans="1:11" ht="26.25" customHeight="1" x14ac:dyDescent="0.35">
      <c r="A167" s="58" t="s">
        <v>169</v>
      </c>
      <c r="B167" s="423"/>
      <c r="C167" s="423"/>
      <c r="D167" s="423"/>
      <c r="E167" s="423"/>
      <c r="F167" s="423"/>
    </row>
    <row r="168" spans="1:11" x14ac:dyDescent="0.35">
      <c r="A168" s="11" t="s">
        <v>89</v>
      </c>
      <c r="B168" s="8"/>
      <c r="C168" s="8"/>
      <c r="D168" s="8"/>
      <c r="E168" s="27"/>
      <c r="F168" s="25"/>
    </row>
    <row r="169" spans="1:11" x14ac:dyDescent="0.35">
      <c r="A169" s="6" t="s">
        <v>309</v>
      </c>
      <c r="B169" s="8">
        <f>'9.รายงานประมาณการรายจ่าย'!G454</f>
        <v>400000</v>
      </c>
      <c r="C169" s="8">
        <f>'9.รายงานประมาณการรายจ่าย'!G475</f>
        <v>175000</v>
      </c>
      <c r="D169" s="8">
        <f>'9.รายงานประมาณการรายจ่าย'!G490</f>
        <v>550000</v>
      </c>
      <c r="E169" s="20" t="s">
        <v>129</v>
      </c>
      <c r="F169" s="28">
        <f>SUM(B169:E169)</f>
        <v>1125000</v>
      </c>
    </row>
    <row r="170" spans="1:11" x14ac:dyDescent="0.35">
      <c r="A170" s="66" t="s">
        <v>32</v>
      </c>
      <c r="B170" s="82">
        <f>SUM(B169:B169)</f>
        <v>400000</v>
      </c>
      <c r="C170" s="82">
        <f>SUM(C169:C169)</f>
        <v>175000</v>
      </c>
      <c r="D170" s="83">
        <f>D169</f>
        <v>550000</v>
      </c>
      <c r="E170" s="148" t="s">
        <v>129</v>
      </c>
      <c r="F170" s="84">
        <f>SUM(B170:E170)</f>
        <v>1125000</v>
      </c>
    </row>
    <row r="183" spans="1:11" ht="21" customHeight="1" x14ac:dyDescent="0.35">
      <c r="A183" s="419" t="s">
        <v>305</v>
      </c>
      <c r="B183" s="419"/>
      <c r="C183" s="419"/>
      <c r="D183" s="419"/>
      <c r="E183" s="419"/>
      <c r="F183" s="419"/>
      <c r="G183" s="47"/>
      <c r="H183" s="47"/>
      <c r="I183" s="47"/>
      <c r="J183" s="47"/>
      <c r="K183" s="47"/>
    </row>
    <row r="184" spans="1:11" ht="21" customHeight="1" x14ac:dyDescent="0.35">
      <c r="A184" s="419" t="s">
        <v>30</v>
      </c>
      <c r="B184" s="419"/>
      <c r="C184" s="419"/>
      <c r="D184" s="419"/>
      <c r="E184" s="419"/>
      <c r="F184" s="419"/>
      <c r="G184" s="47"/>
      <c r="H184" s="47"/>
      <c r="I184" s="47"/>
      <c r="J184" s="47"/>
      <c r="K184" s="47"/>
    </row>
    <row r="185" spans="1:11" ht="21" customHeight="1" x14ac:dyDescent="0.35">
      <c r="A185" s="419" t="s">
        <v>217</v>
      </c>
      <c r="B185" s="419"/>
      <c r="C185" s="419"/>
      <c r="D185" s="419"/>
      <c r="E185" s="419"/>
      <c r="F185" s="419"/>
      <c r="G185" s="47"/>
      <c r="H185" s="47"/>
      <c r="I185" s="47"/>
      <c r="J185" s="47"/>
      <c r="K185" s="47"/>
    </row>
    <row r="186" spans="1:11" ht="21" customHeight="1" x14ac:dyDescent="0.35">
      <c r="A186" s="42"/>
      <c r="B186" s="42"/>
      <c r="C186" s="47"/>
      <c r="D186" s="47"/>
      <c r="E186" s="47"/>
      <c r="F186" s="47"/>
      <c r="G186" s="47"/>
      <c r="H186" s="47"/>
      <c r="I186" s="47"/>
      <c r="J186" s="47"/>
      <c r="K186" s="47"/>
    </row>
    <row r="187" spans="1:11" x14ac:dyDescent="0.35">
      <c r="A187" s="68" t="str">
        <f>[2]อุตสาหกรรมและการโยธา!$A$5:$G$5</f>
        <v>แผนงานอุตสาหกรรมและการโยธา</v>
      </c>
      <c r="B187" s="69"/>
      <c r="C187" s="69"/>
      <c r="D187" s="69"/>
      <c r="E187" s="69"/>
      <c r="F187" s="69"/>
      <c r="G187" s="47"/>
      <c r="H187" s="47"/>
      <c r="I187" s="47"/>
      <c r="J187" s="47"/>
      <c r="K187" s="47"/>
    </row>
    <row r="188" spans="1:11" ht="29.25" customHeight="1" x14ac:dyDescent="0.35">
      <c r="A188" s="57" t="s">
        <v>302</v>
      </c>
      <c r="B188" s="422" t="str">
        <f>'9.รายงานประมาณการรายจ่าย'!A499</f>
        <v>งานก่อสร้างโครงสร้างพื้นฐาน</v>
      </c>
      <c r="C188" s="422" t="s">
        <v>129</v>
      </c>
      <c r="D188" s="422" t="s">
        <v>129</v>
      </c>
      <c r="E188" s="422" t="s">
        <v>129</v>
      </c>
      <c r="F188" s="422" t="s">
        <v>32</v>
      </c>
    </row>
    <row r="189" spans="1:11" ht="26.25" customHeight="1" x14ac:dyDescent="0.35">
      <c r="A189" s="58" t="s">
        <v>169</v>
      </c>
      <c r="B189" s="423"/>
      <c r="C189" s="423"/>
      <c r="D189" s="423"/>
      <c r="E189" s="423"/>
      <c r="F189" s="423"/>
    </row>
    <row r="190" spans="1:11" x14ac:dyDescent="0.35">
      <c r="A190" s="11" t="s">
        <v>104</v>
      </c>
      <c r="B190" s="8"/>
      <c r="C190" s="8"/>
      <c r="D190" s="8"/>
      <c r="E190" s="27"/>
      <c r="F190" s="25"/>
    </row>
    <row r="191" spans="1:11" x14ac:dyDescent="0.35">
      <c r="A191" s="6" t="s">
        <v>573</v>
      </c>
      <c r="B191" s="8">
        <f>'9.รายงานประมาณการรายจ่าย'!G503</f>
        <v>0</v>
      </c>
      <c r="C191" s="20" t="s">
        <v>129</v>
      </c>
      <c r="D191" s="20" t="s">
        <v>129</v>
      </c>
      <c r="E191" s="20" t="s">
        <v>129</v>
      </c>
      <c r="F191" s="28">
        <f>SUM(B191:E191)</f>
        <v>0</v>
      </c>
    </row>
    <row r="192" spans="1:11" x14ac:dyDescent="0.35">
      <c r="A192" s="66" t="s">
        <v>32</v>
      </c>
      <c r="B192" s="82">
        <f>B191</f>
        <v>0</v>
      </c>
      <c r="C192" s="148" t="s">
        <v>129</v>
      </c>
      <c r="D192" s="148" t="s">
        <v>129</v>
      </c>
      <c r="E192" s="148" t="s">
        <v>129</v>
      </c>
      <c r="F192" s="84">
        <f>SUM(B192:E192)</f>
        <v>0</v>
      </c>
    </row>
    <row r="205" spans="1:6" ht="21" customHeight="1" x14ac:dyDescent="0.35">
      <c r="A205" s="419" t="s">
        <v>305</v>
      </c>
      <c r="B205" s="419"/>
      <c r="C205" s="419"/>
      <c r="D205" s="419"/>
      <c r="E205" s="419"/>
      <c r="F205" s="419"/>
    </row>
    <row r="206" spans="1:6" ht="21" customHeight="1" x14ac:dyDescent="0.35">
      <c r="A206" s="419" t="s">
        <v>30</v>
      </c>
      <c r="B206" s="419"/>
      <c r="C206" s="419"/>
      <c r="D206" s="419"/>
      <c r="E206" s="419"/>
      <c r="F206" s="419"/>
    </row>
    <row r="207" spans="1:6" ht="21" customHeight="1" x14ac:dyDescent="0.35">
      <c r="A207" s="419" t="s">
        <v>217</v>
      </c>
      <c r="B207" s="419"/>
      <c r="C207" s="419"/>
      <c r="D207" s="419"/>
      <c r="E207" s="419"/>
      <c r="F207" s="419"/>
    </row>
    <row r="208" spans="1:6" ht="21" customHeight="1" x14ac:dyDescent="0.35">
      <c r="A208" s="152"/>
      <c r="B208" s="152"/>
      <c r="C208" s="47"/>
      <c r="D208" s="47"/>
      <c r="E208" s="47"/>
      <c r="F208" s="47"/>
    </row>
    <row r="209" spans="1:6" x14ac:dyDescent="0.35">
      <c r="A209" s="68" t="str">
        <f>[2]การเกษตร!$A$5:$G$5</f>
        <v>แผนงานการเกษตร</v>
      </c>
      <c r="B209" s="69"/>
      <c r="C209" s="69"/>
      <c r="D209" s="69"/>
      <c r="E209" s="69"/>
      <c r="F209" s="69"/>
    </row>
    <row r="210" spans="1:6" x14ac:dyDescent="0.35">
      <c r="A210" s="57" t="s">
        <v>302</v>
      </c>
      <c r="B210" s="422" t="str">
        <f>[2]การเกษตร!$A$6</f>
        <v>งานส่งเสริมการเกษตร</v>
      </c>
      <c r="C210" s="422" t="str">
        <f>[2]การเกษตร!$A$39</f>
        <v>งานอนุรักษ์แหล่งน้ำและป่าไม้</v>
      </c>
      <c r="D210" s="422" t="s">
        <v>129</v>
      </c>
      <c r="E210" s="422" t="s">
        <v>129</v>
      </c>
      <c r="F210" s="422" t="s">
        <v>32</v>
      </c>
    </row>
    <row r="211" spans="1:6" x14ac:dyDescent="0.35">
      <c r="A211" s="58" t="s">
        <v>169</v>
      </c>
      <c r="B211" s="423"/>
      <c r="C211" s="423"/>
      <c r="D211" s="423"/>
      <c r="E211" s="423"/>
      <c r="F211" s="423"/>
    </row>
    <row r="212" spans="1:6" x14ac:dyDescent="0.35">
      <c r="A212" s="12" t="s">
        <v>89</v>
      </c>
      <c r="B212" s="160"/>
      <c r="C212" s="160"/>
      <c r="D212" s="160"/>
      <c r="E212" s="160"/>
      <c r="F212" s="4"/>
    </row>
    <row r="213" spans="1:6" x14ac:dyDescent="0.35">
      <c r="A213" s="6" t="s">
        <v>309</v>
      </c>
      <c r="B213" s="203">
        <f>'9.รายงานประมาณการรายจ่าย'!G538</f>
        <v>90000</v>
      </c>
      <c r="C213" s="8">
        <f>'9.รายงานประมาณการรายจ่าย'!G554</f>
        <v>0</v>
      </c>
      <c r="D213" s="20" t="s">
        <v>129</v>
      </c>
      <c r="E213" s="20" t="s">
        <v>129</v>
      </c>
      <c r="F213" s="15">
        <f>SUM(B213:E213)</f>
        <v>90000</v>
      </c>
    </row>
    <row r="214" spans="1:6" x14ac:dyDescent="0.35">
      <c r="A214" s="6" t="s">
        <v>311</v>
      </c>
      <c r="B214" s="20">
        <f>'9.รายงานประมาณการรายจ่าย'!G541</f>
        <v>2000000</v>
      </c>
      <c r="C214" s="20" t="s">
        <v>129</v>
      </c>
      <c r="D214" s="20" t="s">
        <v>129</v>
      </c>
      <c r="E214" s="20" t="s">
        <v>129</v>
      </c>
      <c r="F214" s="52">
        <f>B214</f>
        <v>2000000</v>
      </c>
    </row>
    <row r="215" spans="1:6" x14ac:dyDescent="0.35">
      <c r="A215" s="90" t="s">
        <v>32</v>
      </c>
      <c r="B215" s="84">
        <f>SUM(B213:B214)</f>
        <v>2090000</v>
      </c>
      <c r="C215" s="83">
        <f>C213</f>
        <v>0</v>
      </c>
      <c r="D215" s="148" t="s">
        <v>129</v>
      </c>
      <c r="E215" s="148" t="s">
        <v>129</v>
      </c>
      <c r="F215" s="84">
        <f>SUM(B215:E215)</f>
        <v>2090000</v>
      </c>
    </row>
    <row r="228" spans="1:6" ht="21" customHeight="1" x14ac:dyDescent="0.35">
      <c r="A228" s="419" t="s">
        <v>305</v>
      </c>
      <c r="B228" s="419"/>
      <c r="C228" s="419"/>
      <c r="D228" s="419"/>
      <c r="E228" s="419"/>
      <c r="F228" s="419"/>
    </row>
    <row r="229" spans="1:6" ht="21" customHeight="1" x14ac:dyDescent="0.35">
      <c r="A229" s="419" t="s">
        <v>30</v>
      </c>
      <c r="B229" s="419"/>
      <c r="C229" s="419"/>
      <c r="D229" s="419"/>
      <c r="E229" s="419"/>
      <c r="F229" s="419"/>
    </row>
    <row r="230" spans="1:6" ht="21" customHeight="1" x14ac:dyDescent="0.35">
      <c r="A230" s="419" t="s">
        <v>217</v>
      </c>
      <c r="B230" s="419"/>
      <c r="C230" s="419"/>
      <c r="D230" s="419"/>
      <c r="E230" s="419"/>
      <c r="F230" s="419"/>
    </row>
    <row r="231" spans="1:6" ht="21" customHeight="1" x14ac:dyDescent="0.35">
      <c r="A231" s="213"/>
      <c r="B231" s="213"/>
      <c r="C231" s="47"/>
      <c r="D231" s="47"/>
      <c r="E231" s="47"/>
      <c r="F231" s="47"/>
    </row>
    <row r="232" spans="1:6" x14ac:dyDescent="0.35">
      <c r="A232" s="68" t="s">
        <v>600</v>
      </c>
      <c r="B232" s="69"/>
      <c r="C232" s="69"/>
      <c r="D232" s="69"/>
      <c r="E232" s="69"/>
      <c r="F232" s="69"/>
    </row>
    <row r="233" spans="1:6" ht="21" customHeight="1" x14ac:dyDescent="0.35">
      <c r="A233" s="57" t="s">
        <v>302</v>
      </c>
      <c r="B233" s="422" t="str">
        <f>'9.รายงานประมาณการรายจ่าย'!A567</f>
        <v xml:space="preserve">งานกิจการประปา </v>
      </c>
      <c r="C233" s="422" t="s">
        <v>129</v>
      </c>
      <c r="D233" s="422" t="s">
        <v>129</v>
      </c>
      <c r="E233" s="422" t="s">
        <v>129</v>
      </c>
      <c r="F233" s="422" t="s">
        <v>32</v>
      </c>
    </row>
    <row r="234" spans="1:6" x14ac:dyDescent="0.35">
      <c r="A234" s="58" t="s">
        <v>169</v>
      </c>
      <c r="B234" s="423"/>
      <c r="C234" s="423"/>
      <c r="D234" s="423"/>
      <c r="E234" s="423"/>
      <c r="F234" s="423"/>
    </row>
    <row r="235" spans="1:6" x14ac:dyDescent="0.35">
      <c r="A235" s="11" t="s">
        <v>104</v>
      </c>
      <c r="B235" s="8"/>
      <c r="C235" s="8"/>
      <c r="D235" s="8"/>
      <c r="E235" s="27"/>
      <c r="F235" s="25"/>
    </row>
    <row r="236" spans="1:6" x14ac:dyDescent="0.35">
      <c r="A236" s="6" t="s">
        <v>573</v>
      </c>
      <c r="B236" s="20" t="s">
        <v>129</v>
      </c>
      <c r="C236" s="20" t="s">
        <v>129</v>
      </c>
      <c r="D236" s="20" t="s">
        <v>129</v>
      </c>
      <c r="E236" s="20" t="s">
        <v>129</v>
      </c>
      <c r="F236" s="28">
        <f>SUM(B236:E236)</f>
        <v>0</v>
      </c>
    </row>
    <row r="237" spans="1:6" x14ac:dyDescent="0.35">
      <c r="A237" s="66" t="s">
        <v>32</v>
      </c>
      <c r="B237" s="306" t="s">
        <v>129</v>
      </c>
      <c r="C237" s="148" t="s">
        <v>129</v>
      </c>
      <c r="D237" s="148" t="s">
        <v>129</v>
      </c>
      <c r="E237" s="148" t="s">
        <v>129</v>
      </c>
      <c r="F237" s="84">
        <f>SUM(B237:E237)</f>
        <v>0</v>
      </c>
    </row>
    <row r="251" spans="1:6" ht="21" customHeight="1" x14ac:dyDescent="0.35">
      <c r="A251" s="419" t="s">
        <v>305</v>
      </c>
      <c r="B251" s="419"/>
      <c r="C251" s="419"/>
      <c r="D251" s="419"/>
      <c r="E251" s="419"/>
      <c r="F251" s="419"/>
    </row>
    <row r="252" spans="1:6" ht="21" customHeight="1" x14ac:dyDescent="0.35">
      <c r="A252" s="419" t="s">
        <v>30</v>
      </c>
      <c r="B252" s="419"/>
      <c r="C252" s="419"/>
      <c r="D252" s="419"/>
      <c r="E252" s="419"/>
      <c r="F252" s="419"/>
    </row>
    <row r="253" spans="1:6" ht="21" customHeight="1" x14ac:dyDescent="0.35">
      <c r="A253" s="419" t="s">
        <v>217</v>
      </c>
      <c r="B253" s="419"/>
      <c r="C253" s="419"/>
      <c r="D253" s="419"/>
      <c r="E253" s="419"/>
      <c r="F253" s="419"/>
    </row>
    <row r="254" spans="1:6" ht="21" customHeight="1" x14ac:dyDescent="0.35">
      <c r="A254" s="42"/>
      <c r="B254" s="42"/>
      <c r="C254" s="47"/>
      <c r="D254" s="47"/>
      <c r="E254" s="47"/>
      <c r="F254" s="47"/>
    </row>
    <row r="255" spans="1:6" x14ac:dyDescent="0.35">
      <c r="A255" s="68" t="str">
        <f>'9.รายงานประมาณการรายจ่าย'!A8</f>
        <v>แผนงานงบกลาง</v>
      </c>
      <c r="B255" s="69"/>
      <c r="C255" s="69"/>
      <c r="D255" s="69"/>
      <c r="E255" s="69"/>
      <c r="F255" s="69"/>
    </row>
    <row r="256" spans="1:6" x14ac:dyDescent="0.35">
      <c r="A256" s="57" t="s">
        <v>302</v>
      </c>
      <c r="B256" s="422" t="str">
        <f>'9.รายงานประมาณการรายจ่าย'!A9</f>
        <v>งานงบกลาง</v>
      </c>
      <c r="C256" s="422" t="s">
        <v>129</v>
      </c>
      <c r="D256" s="422" t="s">
        <v>129</v>
      </c>
      <c r="E256" s="422" t="s">
        <v>129</v>
      </c>
      <c r="F256" s="422" t="s">
        <v>32</v>
      </c>
    </row>
    <row r="257" spans="1:6" x14ac:dyDescent="0.35">
      <c r="A257" s="58" t="s">
        <v>169</v>
      </c>
      <c r="B257" s="423"/>
      <c r="C257" s="423"/>
      <c r="D257" s="423"/>
      <c r="E257" s="423"/>
      <c r="F257" s="423"/>
    </row>
    <row r="258" spans="1:6" x14ac:dyDescent="0.35">
      <c r="A258" s="12" t="s">
        <v>218</v>
      </c>
      <c r="B258" s="4"/>
      <c r="C258" s="4"/>
      <c r="D258" s="4"/>
      <c r="E258" s="4"/>
      <c r="F258" s="4"/>
    </row>
    <row r="259" spans="1:6" x14ac:dyDescent="0.35">
      <c r="A259" s="6" t="s">
        <v>303</v>
      </c>
      <c r="B259" s="8">
        <f>'9.รายงานประมาณการรายจ่าย'!G10</f>
        <v>20585924.5</v>
      </c>
      <c r="C259" s="20" t="s">
        <v>129</v>
      </c>
      <c r="D259" s="8">
        <f>'9.รายงานประมาณการรายจ่าย'!G112</f>
        <v>0</v>
      </c>
      <c r="E259" s="20" t="s">
        <v>129</v>
      </c>
      <c r="F259" s="15">
        <f>B259</f>
        <v>20585924.5</v>
      </c>
    </row>
    <row r="260" spans="1:6" x14ac:dyDescent="0.35">
      <c r="A260" s="6" t="s">
        <v>304</v>
      </c>
      <c r="B260" s="8">
        <f>'9.รายงานประมาณการรายจ่าย'!G22</f>
        <v>39420</v>
      </c>
      <c r="C260" s="20" t="s">
        <v>129</v>
      </c>
      <c r="D260" s="8">
        <f>'9.รายงานประมาณการรายจ่าย'!G113</f>
        <v>0</v>
      </c>
      <c r="E260" s="20" t="s">
        <v>129</v>
      </c>
      <c r="F260" s="15">
        <f>B260</f>
        <v>39420</v>
      </c>
    </row>
    <row r="261" spans="1:6" x14ac:dyDescent="0.35">
      <c r="A261" s="66" t="s">
        <v>32</v>
      </c>
      <c r="B261" s="82">
        <f>B259+B260</f>
        <v>20625344.5</v>
      </c>
      <c r="C261" s="80" t="s">
        <v>129</v>
      </c>
      <c r="D261" s="81">
        <f>'9.รายงานประมาณการรายจ่าย'!G113</f>
        <v>0</v>
      </c>
      <c r="E261" s="80" t="s">
        <v>129</v>
      </c>
      <c r="F261" s="82">
        <f>F259+F260</f>
        <v>20625344.5</v>
      </c>
    </row>
  </sheetData>
  <mergeCells count="96">
    <mergeCell ref="A228:F228"/>
    <mergeCell ref="A229:F229"/>
    <mergeCell ref="A230:F230"/>
    <mergeCell ref="B233:B234"/>
    <mergeCell ref="C233:C234"/>
    <mergeCell ref="D233:D234"/>
    <mergeCell ref="E233:E234"/>
    <mergeCell ref="F233:F234"/>
    <mergeCell ref="A205:F205"/>
    <mergeCell ref="A206:F206"/>
    <mergeCell ref="A207:F207"/>
    <mergeCell ref="B210:B211"/>
    <mergeCell ref="C210:C211"/>
    <mergeCell ref="D210:D211"/>
    <mergeCell ref="E210:E211"/>
    <mergeCell ref="F210:F211"/>
    <mergeCell ref="A251:F251"/>
    <mergeCell ref="A252:F252"/>
    <mergeCell ref="A253:F253"/>
    <mergeCell ref="C256:C257"/>
    <mergeCell ref="D256:D257"/>
    <mergeCell ref="E256:E257"/>
    <mergeCell ref="F256:F257"/>
    <mergeCell ref="B256:B257"/>
    <mergeCell ref="A183:F183"/>
    <mergeCell ref="A184:F184"/>
    <mergeCell ref="A185:F185"/>
    <mergeCell ref="B188:B189"/>
    <mergeCell ref="C188:C189"/>
    <mergeCell ref="D188:D189"/>
    <mergeCell ref="E188:E189"/>
    <mergeCell ref="F188:F189"/>
    <mergeCell ref="A161:F161"/>
    <mergeCell ref="A162:F162"/>
    <mergeCell ref="A163:F163"/>
    <mergeCell ref="B166:B167"/>
    <mergeCell ref="C166:C167"/>
    <mergeCell ref="D166:D167"/>
    <mergeCell ref="E166:E167"/>
    <mergeCell ref="F166:F167"/>
    <mergeCell ref="A139:F139"/>
    <mergeCell ref="A140:F140"/>
    <mergeCell ref="A141:F141"/>
    <mergeCell ref="B144:B145"/>
    <mergeCell ref="C144:C145"/>
    <mergeCell ref="D144:D145"/>
    <mergeCell ref="E144:E145"/>
    <mergeCell ref="F144:F145"/>
    <mergeCell ref="A116:F116"/>
    <mergeCell ref="A117:F117"/>
    <mergeCell ref="A118:F118"/>
    <mergeCell ref="C121:C122"/>
    <mergeCell ref="D121:D122"/>
    <mergeCell ref="B121:B122"/>
    <mergeCell ref="E121:E122"/>
    <mergeCell ref="F121:F122"/>
    <mergeCell ref="B98:B99"/>
    <mergeCell ref="D98:D99"/>
    <mergeCell ref="C98:C99"/>
    <mergeCell ref="E98:E99"/>
    <mergeCell ref="F98:F99"/>
    <mergeCell ref="A93:F93"/>
    <mergeCell ref="E75:E76"/>
    <mergeCell ref="F75:F76"/>
    <mergeCell ref="A94:F94"/>
    <mergeCell ref="A95:F95"/>
    <mergeCell ref="A48:F48"/>
    <mergeCell ref="A49:F49"/>
    <mergeCell ref="A47:F47"/>
    <mergeCell ref="C75:C76"/>
    <mergeCell ref="D75:D76"/>
    <mergeCell ref="B75:B76"/>
    <mergeCell ref="A71:F71"/>
    <mergeCell ref="A72:F72"/>
    <mergeCell ref="F52:F53"/>
    <mergeCell ref="C52:C53"/>
    <mergeCell ref="B52:B53"/>
    <mergeCell ref="D52:D53"/>
    <mergeCell ref="E52:E53"/>
    <mergeCell ref="A70:F70"/>
    <mergeCell ref="A1:F1"/>
    <mergeCell ref="A2:F2"/>
    <mergeCell ref="A3:F3"/>
    <mergeCell ref="C6:C7"/>
    <mergeCell ref="E6:E7"/>
    <mergeCell ref="F6:F7"/>
    <mergeCell ref="A25:F25"/>
    <mergeCell ref="A26:F26"/>
    <mergeCell ref="D6:D7"/>
    <mergeCell ref="D29:D30"/>
    <mergeCell ref="B6:B7"/>
    <mergeCell ref="A24:F24"/>
    <mergeCell ref="C29:C30"/>
    <mergeCell ref="B29:B30"/>
    <mergeCell ref="F29:F30"/>
    <mergeCell ref="E29:E30"/>
  </mergeCells>
  <phoneticPr fontId="2" type="noConversion"/>
  <pageMargins left="0.59055118110236227" right="0.59055118110236227" top="0.98425196850393704" bottom="0.78740157480314965" header="0.51181102362204722" footer="0.51181102362204722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17</vt:i4>
      </vt:variant>
      <vt:variant>
        <vt:lpstr>ช่วงที่มีชื่อ</vt:lpstr>
      </vt:variant>
      <vt:variant>
        <vt:i4>2</vt:i4>
      </vt:variant>
    </vt:vector>
  </HeadingPairs>
  <TitlesOfParts>
    <vt:vector size="19" baseType="lpstr">
      <vt:lpstr>ปกหน้า</vt:lpstr>
      <vt:lpstr>สารบัญ</vt:lpstr>
      <vt:lpstr>ส่วนที่ 1</vt:lpstr>
      <vt:lpstr>1 คำแถลงงบประมาณ</vt:lpstr>
      <vt:lpstr>2.คำแถลงงบประมาณรายรับ</vt:lpstr>
      <vt:lpstr>3.คำแถลงงบประมาณรายจ่าย</vt:lpstr>
      <vt:lpstr>ส่วนที่ 2</vt:lpstr>
      <vt:lpstr>4.บันทึกหลักการและเหตุผลเ</vt:lpstr>
      <vt:lpstr>5.รายจ่ายตามงานและงบรายจ่าย</vt:lpstr>
      <vt:lpstr>6.เทศบัญญัต</vt:lpstr>
      <vt:lpstr>ส่วนที่ 3</vt:lpstr>
      <vt:lpstr>7.รายงานประมาณการรายรับ</vt:lpstr>
      <vt:lpstr>40%</vt:lpstr>
      <vt:lpstr>8.รายละเอียดประมาณการรายรับ</vt:lpstr>
      <vt:lpstr>9.รายงานประมาณการรายจ่าย</vt:lpstr>
      <vt:lpstr>11.เทศบัญญัติงบประมาณรายจ่าย</vt:lpstr>
      <vt:lpstr>Sheet1</vt:lpstr>
      <vt:lpstr>'7.รายงานประมาณการรายรับ'!Print_Titles</vt:lpstr>
      <vt:lpstr>'9.รายงานประมาณการรายจ่าย'!Print_Titles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Jar</cp:lastModifiedBy>
  <cp:lastPrinted>2017-09-18T07:33:03Z</cp:lastPrinted>
  <dcterms:created xsi:type="dcterms:W3CDTF">2013-08-05T05:20:36Z</dcterms:created>
  <dcterms:modified xsi:type="dcterms:W3CDTF">2017-09-30T01:05:57Z</dcterms:modified>
</cp:coreProperties>
</file>