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125" windowWidth="15195" windowHeight="8190" firstSheet="3" activeTab="6"/>
  </bookViews>
  <sheets>
    <sheet name="ปกหน้า" sheetId="15" r:id="rId1"/>
    <sheet name="สารบัญ" sheetId="16" r:id="rId2"/>
    <sheet name="ส่วนที่ 1" sheetId="13" r:id="rId3"/>
    <sheet name="1 คำแถลงงบประมาณ" sheetId="7" r:id="rId4"/>
    <sheet name="2.คำแถลงงบประมาณรายรับ" sheetId="8" r:id="rId5"/>
    <sheet name="3.คำแถลงงบประมาณรายจ่าย" sheetId="10" r:id="rId6"/>
    <sheet name="40%" sheetId="18" r:id="rId7"/>
    <sheet name="ส่วนที่ 2" sheetId="14" r:id="rId8"/>
    <sheet name="4.บันทึกหลักการและเหตุผลเ" sheetId="9" r:id="rId9"/>
    <sheet name="5.รายจ่ายตามงานและงบรายจ่าย" sheetId="12" r:id="rId10"/>
    <sheet name="6.เทศบัญญัต" sheetId="6" r:id="rId11"/>
    <sheet name="ส่วนที่ 3" sheetId="17" r:id="rId12"/>
    <sheet name="7.รายงานประมาณการรายรับ" sheetId="5" r:id="rId13"/>
    <sheet name="8.รายละเอียดประมาณการรายรับ" sheetId="3" r:id="rId14"/>
    <sheet name="9.รายงานประมาณการรายจ่าย" sheetId="2" r:id="rId15"/>
    <sheet name="11.เทศบัญญัติงบประมาณรายจ่าย" sheetId="19" r:id="rId16"/>
    <sheet name="Sheet1" sheetId="20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xlnm.Print_Titles" localSheetId="12">'7.รายงานประมาณการรายรับ'!$1:$7</definedName>
    <definedName name="_xlnm.Print_Titles" localSheetId="14">'9.รายงานประมาณการรายจ่าย'!$1:$7</definedName>
  </definedNames>
  <calcPr calcId="144525"/>
</workbook>
</file>

<file path=xl/calcChain.xml><?xml version="1.0" encoding="utf-8"?>
<calcChain xmlns="http://schemas.openxmlformats.org/spreadsheetml/2006/main">
  <c r="B207" i="12" l="1"/>
  <c r="G481" i="2"/>
  <c r="A181" i="12"/>
  <c r="C116" i="12"/>
  <c r="G58" i="5" l="1"/>
  <c r="G510" i="2"/>
  <c r="G509" i="2"/>
  <c r="G508" i="2"/>
  <c r="G507" i="2"/>
  <c r="G490" i="2"/>
  <c r="B208" i="12" s="1"/>
  <c r="F208" i="12" s="1"/>
  <c r="B491" i="2"/>
  <c r="G477" i="2"/>
  <c r="F28" i="6" s="1"/>
  <c r="G476" i="2"/>
  <c r="G475" i="2"/>
  <c r="G472" i="2"/>
  <c r="G470" i="2"/>
  <c r="G468" i="2"/>
  <c r="G467" i="2"/>
  <c r="G455" i="2"/>
  <c r="G460" i="2" s="1"/>
  <c r="G454" i="2"/>
  <c r="G453" i="2"/>
  <c r="G452" i="2"/>
  <c r="G449" i="2"/>
  <c r="D163" i="12" s="1"/>
  <c r="D164" i="12" s="1"/>
  <c r="G446" i="2"/>
  <c r="G441" i="2"/>
  <c r="G440" i="2"/>
  <c r="G438" i="2"/>
  <c r="G437" i="2"/>
  <c r="G435" i="2"/>
  <c r="G431" i="2"/>
  <c r="C163" i="12" s="1"/>
  <c r="G428" i="2"/>
  <c r="G420" i="2"/>
  <c r="G417" i="2"/>
  <c r="G416" i="2"/>
  <c r="G413" i="2"/>
  <c r="B163" i="12" s="1"/>
  <c r="G408" i="2"/>
  <c r="G409" i="2" s="1"/>
  <c r="F25" i="6" s="1"/>
  <c r="G404" i="2"/>
  <c r="G403" i="2"/>
  <c r="G402" i="2"/>
  <c r="K46" i="19" s="1"/>
  <c r="G399" i="2"/>
  <c r="B141" i="12" s="1"/>
  <c r="G394" i="2"/>
  <c r="G393" i="2"/>
  <c r="G391" i="2"/>
  <c r="G387" i="2"/>
  <c r="C122" i="12" s="1"/>
  <c r="C127" i="12" s="1"/>
  <c r="G378" i="2"/>
  <c r="G377" i="2"/>
  <c r="G372" i="2"/>
  <c r="B126" i="12" s="1"/>
  <c r="G376" i="2"/>
  <c r="J83" i="19" s="1"/>
  <c r="G370" i="2"/>
  <c r="G369" i="2"/>
  <c r="J69" i="19" s="1"/>
  <c r="G368" i="2"/>
  <c r="B124" i="12" s="1"/>
  <c r="G367" i="2"/>
  <c r="G366" i="2"/>
  <c r="J62" i="19" s="1"/>
  <c r="G365" i="2"/>
  <c r="J56" i="19" s="1"/>
  <c r="G364" i="2"/>
  <c r="J55" i="19" s="1"/>
  <c r="G363" i="2"/>
  <c r="J54" i="19" s="1"/>
  <c r="G362" i="2"/>
  <c r="J50" i="19" s="1"/>
  <c r="G361" i="2"/>
  <c r="J49" i="19" s="1"/>
  <c r="G360" i="2"/>
  <c r="B123" i="12" s="1"/>
  <c r="G359" i="2"/>
  <c r="G358" i="2"/>
  <c r="G355" i="2"/>
  <c r="J43" i="19" s="1"/>
  <c r="G354" i="2"/>
  <c r="B122" i="12" s="1"/>
  <c r="G352" i="2"/>
  <c r="J42" i="19" s="1"/>
  <c r="G351" i="2"/>
  <c r="J41" i="19" s="1"/>
  <c r="G350" i="2"/>
  <c r="J39" i="19" s="1"/>
  <c r="G349" i="2"/>
  <c r="G348" i="2"/>
  <c r="B121" i="12" s="1"/>
  <c r="G346" i="2"/>
  <c r="G345" i="2"/>
  <c r="J28" i="19" s="1"/>
  <c r="G344" i="2"/>
  <c r="J27" i="19" s="1"/>
  <c r="G343" i="2"/>
  <c r="J24" i="19" s="1"/>
  <c r="G341" i="2"/>
  <c r="G340" i="2"/>
  <c r="J22" i="19" s="1"/>
  <c r="G339" i="2"/>
  <c r="B119" i="12" s="1"/>
  <c r="G309" i="2"/>
  <c r="G326" i="2"/>
  <c r="G318" i="2"/>
  <c r="G317" i="2"/>
  <c r="G315" i="2"/>
  <c r="G312" i="2"/>
  <c r="D75" i="12" s="1"/>
  <c r="G305" i="2"/>
  <c r="G304" i="2"/>
  <c r="G301" i="2"/>
  <c r="C75" i="12" s="1"/>
  <c r="G298" i="2"/>
  <c r="G297" i="2"/>
  <c r="G296" i="2"/>
  <c r="H57" i="19" s="1"/>
  <c r="G295" i="2"/>
  <c r="B76" i="12" s="1"/>
  <c r="G275" i="2"/>
  <c r="G274" i="2"/>
  <c r="G270" i="2"/>
  <c r="G269" i="2"/>
  <c r="G268" i="2"/>
  <c r="G267" i="2"/>
  <c r="G266" i="2"/>
  <c r="G263" i="2"/>
  <c r="G262" i="2"/>
  <c r="G261" i="2"/>
  <c r="G85" i="19" s="1"/>
  <c r="P85" i="19" s="1"/>
  <c r="G260" i="2"/>
  <c r="C61" i="12" s="1"/>
  <c r="F61" i="12" s="1"/>
  <c r="G259" i="2"/>
  <c r="G79" i="19" s="1"/>
  <c r="G258" i="2"/>
  <c r="G77" i="19" s="1"/>
  <c r="G257" i="2"/>
  <c r="G75" i="19" s="1"/>
  <c r="G256" i="2"/>
  <c r="C60" i="12" s="1"/>
  <c r="N46" i="19" l="1"/>
  <c r="J46" i="19"/>
  <c r="H46" i="19"/>
  <c r="L46" i="19"/>
  <c r="B185" i="12"/>
  <c r="M88" i="19"/>
  <c r="P88" i="19" s="1"/>
  <c r="C63" i="12"/>
  <c r="F63" i="12" s="1"/>
  <c r="D17" i="10" s="1"/>
  <c r="G90" i="19"/>
  <c r="G461" i="2"/>
  <c r="F26" i="6" s="1"/>
  <c r="G395" i="2"/>
  <c r="F24" i="6" s="1"/>
  <c r="G327" i="2"/>
  <c r="F22" i="6" s="1"/>
  <c r="G254" i="2" l="1"/>
  <c r="G253" i="2"/>
  <c r="G52" i="19" s="1"/>
  <c r="G252" i="2"/>
  <c r="C57" i="12" s="1"/>
  <c r="G249" i="2"/>
  <c r="G246" i="2"/>
  <c r="C56" i="12" s="1"/>
  <c r="G244" i="2"/>
  <c r="G243" i="2"/>
  <c r="G242" i="2"/>
  <c r="G241" i="2"/>
  <c r="G240" i="2"/>
  <c r="G237" i="2"/>
  <c r="G290" i="2" s="1"/>
  <c r="F21" i="6" s="1"/>
  <c r="G216" i="2"/>
  <c r="G215" i="2"/>
  <c r="G70" i="19" s="1"/>
  <c r="G214" i="2"/>
  <c r="G69" i="19" s="1"/>
  <c r="G213" i="2"/>
  <c r="B58" i="12" s="1"/>
  <c r="G212" i="2"/>
  <c r="G62" i="19" s="1"/>
  <c r="G211" i="2"/>
  <c r="G61" i="19" s="1"/>
  <c r="G210" i="2"/>
  <c r="G59" i="19" s="1"/>
  <c r="G209" i="2"/>
  <c r="G58" i="19" s="1"/>
  <c r="G208" i="2"/>
  <c r="G54" i="19" s="1"/>
  <c r="G205" i="2"/>
  <c r="G51" i="19" s="1"/>
  <c r="G204" i="2"/>
  <c r="G50" i="19" s="1"/>
  <c r="G203" i="2"/>
  <c r="G49" i="19" s="1"/>
  <c r="G202" i="2"/>
  <c r="B57" i="12" s="1"/>
  <c r="G201" i="2"/>
  <c r="G48" i="19" s="1"/>
  <c r="G198" i="2"/>
  <c r="G195" i="2"/>
  <c r="G44" i="19" s="1"/>
  <c r="G194" i="2"/>
  <c r="G43" i="19" s="1"/>
  <c r="G193" i="2"/>
  <c r="B56" i="12" s="1"/>
  <c r="F56" i="12" s="1"/>
  <c r="G191" i="2"/>
  <c r="G41" i="19" s="1"/>
  <c r="G190" i="2"/>
  <c r="G39" i="19" s="1"/>
  <c r="G189" i="2"/>
  <c r="G188" i="2"/>
  <c r="B55" i="12" s="1"/>
  <c r="G186" i="2"/>
  <c r="G185" i="2"/>
  <c r="G184" i="2"/>
  <c r="G183" i="2"/>
  <c r="G24" i="19" s="1"/>
  <c r="G182" i="2"/>
  <c r="G23" i="19" s="1"/>
  <c r="G180" i="2"/>
  <c r="G22" i="19" s="1"/>
  <c r="G179" i="2"/>
  <c r="B53" i="12" s="1"/>
  <c r="G174" i="2"/>
  <c r="G175" i="2" s="1"/>
  <c r="F19" i="6" s="1"/>
  <c r="G173" i="2"/>
  <c r="G172" i="2"/>
  <c r="F82" i="19" s="1"/>
  <c r="P82" i="19" s="1"/>
  <c r="G170" i="2"/>
  <c r="F77" i="19" s="1"/>
  <c r="P77" i="19" s="1"/>
  <c r="G168" i="2"/>
  <c r="B34" i="12" s="1"/>
  <c r="G169" i="2"/>
  <c r="F76" i="19" s="1"/>
  <c r="G166" i="2"/>
  <c r="G165" i="2"/>
  <c r="G163" i="2"/>
  <c r="G162" i="2"/>
  <c r="G159" i="2"/>
  <c r="B31" i="12" s="1"/>
  <c r="F31" i="12" s="1"/>
  <c r="G144" i="2"/>
  <c r="G143" i="2"/>
  <c r="G142" i="2"/>
  <c r="E80" i="19" s="1"/>
  <c r="P80" i="19" s="1"/>
  <c r="G141" i="2"/>
  <c r="D17" i="12" s="1"/>
  <c r="G139" i="2"/>
  <c r="G138" i="2"/>
  <c r="G137" i="2"/>
  <c r="G136" i="2"/>
  <c r="G135" i="2"/>
  <c r="D14" i="12" s="1"/>
  <c r="G134" i="2"/>
  <c r="G133" i="2"/>
  <c r="G132" i="2"/>
  <c r="G129" i="2"/>
  <c r="E44" i="19" s="1"/>
  <c r="G128" i="2"/>
  <c r="G127" i="2"/>
  <c r="D13" i="12" s="1"/>
  <c r="G125" i="2"/>
  <c r="G124" i="2"/>
  <c r="G123" i="2"/>
  <c r="G122" i="2"/>
  <c r="G121" i="2"/>
  <c r="D12" i="12" s="1"/>
  <c r="G119" i="2"/>
  <c r="G118" i="2"/>
  <c r="G117" i="2"/>
  <c r="G115" i="2"/>
  <c r="E25" i="19" s="1"/>
  <c r="G114" i="2"/>
  <c r="G110" i="2"/>
  <c r="G109" i="2"/>
  <c r="D10" i="12" s="1"/>
  <c r="G106" i="2"/>
  <c r="G105" i="2"/>
  <c r="G104" i="2"/>
  <c r="G101" i="2"/>
  <c r="C13" i="12" s="1"/>
  <c r="F46" i="19" l="1"/>
  <c r="G46" i="19"/>
  <c r="G27" i="19"/>
  <c r="G28" i="19"/>
  <c r="B32" i="12"/>
  <c r="F60" i="19"/>
  <c r="B64" i="12"/>
  <c r="F57" i="12"/>
  <c r="F240" i="2"/>
  <c r="C53" i="12"/>
  <c r="C64" i="12" s="1"/>
  <c r="G98" i="2"/>
  <c r="G145" i="2" s="1"/>
  <c r="F18" i="6" s="1"/>
  <c r="G97" i="2"/>
  <c r="G95" i="2"/>
  <c r="E83" i="19" s="1"/>
  <c r="G94" i="2"/>
  <c r="E79" i="19" s="1"/>
  <c r="P79" i="19" s="1"/>
  <c r="G93" i="2"/>
  <c r="E78" i="19" s="1"/>
  <c r="G91" i="2"/>
  <c r="B17" i="12" s="1"/>
  <c r="G92" i="2"/>
  <c r="E75" i="19" s="1"/>
  <c r="P75" i="19" s="1"/>
  <c r="G89" i="2"/>
  <c r="G88" i="2"/>
  <c r="E73" i="19" s="1"/>
  <c r="G87" i="2"/>
  <c r="E72" i="19" s="1"/>
  <c r="G86" i="2"/>
  <c r="E71" i="19" s="1"/>
  <c r="G85" i="2"/>
  <c r="E70" i="19" s="1"/>
  <c r="G84" i="2"/>
  <c r="E69" i="19" s="1"/>
  <c r="G83" i="2"/>
  <c r="B15" i="12" s="1"/>
  <c r="G82" i="2"/>
  <c r="E68" i="19" s="1"/>
  <c r="G81" i="2"/>
  <c r="E62" i="19" s="1"/>
  <c r="P62" i="19" s="1"/>
  <c r="G80" i="2"/>
  <c r="E60" i="19" s="1"/>
  <c r="G79" i="2"/>
  <c r="E59" i="19" s="1"/>
  <c r="G78" i="2"/>
  <c r="E58" i="19" s="1"/>
  <c r="G77" i="2"/>
  <c r="E56" i="19" s="1"/>
  <c r="P56" i="19" s="1"/>
  <c r="G76" i="2"/>
  <c r="E55" i="19" s="1"/>
  <c r="G75" i="2"/>
  <c r="E54" i="19" s="1"/>
  <c r="G74" i="2"/>
  <c r="E51" i="19" s="1"/>
  <c r="G73" i="2"/>
  <c r="E50" i="19" s="1"/>
  <c r="G72" i="2"/>
  <c r="E49" i="19" s="1"/>
  <c r="G71" i="2"/>
  <c r="B14" i="12" s="1"/>
  <c r="G70" i="2"/>
  <c r="E48" i="19" s="1"/>
  <c r="G69" i="2"/>
  <c r="G67" i="2"/>
  <c r="G66" i="2"/>
  <c r="G63" i="2"/>
  <c r="G62" i="2"/>
  <c r="G61" i="2"/>
  <c r="G59" i="2"/>
  <c r="E43" i="19" s="1"/>
  <c r="G58" i="2"/>
  <c r="B13" i="12" s="1"/>
  <c r="G56" i="2"/>
  <c r="E42" i="19" s="1"/>
  <c r="G55" i="2"/>
  <c r="E41" i="19" s="1"/>
  <c r="G54" i="2"/>
  <c r="E39" i="19" s="1"/>
  <c r="G53" i="2"/>
  <c r="E38" i="19" s="1"/>
  <c r="G52" i="2"/>
  <c r="G51" i="2"/>
  <c r="G49" i="2"/>
  <c r="B12" i="12" s="1"/>
  <c r="G47" i="2"/>
  <c r="G46" i="2"/>
  <c r="E30" i="19" s="1"/>
  <c r="G45" i="2"/>
  <c r="E28" i="19" s="1"/>
  <c r="G44" i="2"/>
  <c r="E27" i="19" s="1"/>
  <c r="G43" i="2"/>
  <c r="E24" i="19" s="1"/>
  <c r="G42" i="2"/>
  <c r="G41" i="2"/>
  <c r="G37" i="2"/>
  <c r="E22" i="19" s="1"/>
  <c r="P22" i="19" s="1"/>
  <c r="G36" i="2"/>
  <c r="B10" i="12" s="1"/>
  <c r="G35" i="2"/>
  <c r="E21" i="19" s="1"/>
  <c r="G34" i="2"/>
  <c r="E19" i="19" s="1"/>
  <c r="G33" i="2"/>
  <c r="E17" i="19" s="1"/>
  <c r="G32" i="2"/>
  <c r="E15" i="19" s="1"/>
  <c r="G31" i="2"/>
  <c r="E14" i="19" s="1"/>
  <c r="G30" i="2"/>
  <c r="B9" i="12" s="1"/>
  <c r="G26" i="2"/>
  <c r="F32" i="6" s="1"/>
  <c r="G25" i="2"/>
  <c r="G22" i="2"/>
  <c r="B253" i="12" s="1"/>
  <c r="G24" i="2"/>
  <c r="D13" i="19" s="1"/>
  <c r="G21" i="2"/>
  <c r="D12" i="19" s="1"/>
  <c r="G20" i="2"/>
  <c r="G19" i="2"/>
  <c r="G18" i="2"/>
  <c r="G17" i="2"/>
  <c r="G15" i="2"/>
  <c r="D10" i="19" s="1"/>
  <c r="G14" i="2"/>
  <c r="D9" i="19" s="1"/>
  <c r="P9" i="19" s="1"/>
  <c r="G13" i="2"/>
  <c r="D8" i="19" s="1"/>
  <c r="P8" i="19" s="1"/>
  <c r="G10" i="2"/>
  <c r="B252" i="12" s="1"/>
  <c r="G12" i="2"/>
  <c r="D7" i="19" s="1"/>
  <c r="P7" i="19" s="1"/>
  <c r="G11" i="2"/>
  <c r="D5" i="19" s="1"/>
  <c r="P5" i="19" s="1"/>
  <c r="P27" i="19" l="1"/>
  <c r="P28" i="19"/>
  <c r="E46" i="19"/>
  <c r="E23" i="19"/>
  <c r="D11" i="19"/>
  <c r="B18" i="12"/>
  <c r="F53" i="12"/>
  <c r="B18" i="10"/>
  <c r="D30" i="18"/>
  <c r="D28" i="18"/>
  <c r="D25" i="18"/>
  <c r="D24" i="18"/>
  <c r="D22" i="18"/>
  <c r="D17" i="18"/>
  <c r="D14" i="18"/>
  <c r="D10" i="18"/>
  <c r="D9" i="18"/>
  <c r="D8" i="18"/>
  <c r="D6" i="18"/>
  <c r="D4" i="18"/>
  <c r="D3" i="18"/>
  <c r="C19" i="8"/>
  <c r="C16" i="8"/>
  <c r="C9" i="8"/>
  <c r="B19" i="8"/>
  <c r="B16" i="8"/>
  <c r="B9" i="8"/>
  <c r="E17" i="7"/>
  <c r="D31" i="18" l="1"/>
  <c r="E121" i="3"/>
  <c r="D308" i="2"/>
  <c r="D309" i="2" s="1"/>
  <c r="D503" i="2"/>
  <c r="D511" i="2" s="1"/>
  <c r="D499" i="2"/>
  <c r="D500" i="2" s="1"/>
  <c r="D512" i="2" l="1"/>
  <c r="D513" i="2" s="1"/>
  <c r="D475" i="2" l="1"/>
  <c r="D520" i="2"/>
  <c r="D521" i="2" s="1"/>
  <c r="D522" i="2" s="1"/>
  <c r="D476" i="2" l="1"/>
  <c r="D477" i="2" s="1"/>
  <c r="D449" i="2"/>
  <c r="D455" i="2" s="1"/>
  <c r="D460" i="2" s="1"/>
  <c r="D442" i="2"/>
  <c r="D431" i="2"/>
  <c r="D441" i="2" s="1"/>
  <c r="D445" i="2"/>
  <c r="D427" i="2"/>
  <c r="D413" i="2"/>
  <c r="D420" i="2" s="1"/>
  <c r="D405" i="2"/>
  <c r="D399" i="2"/>
  <c r="D404" i="2" s="1"/>
  <c r="D408" i="2" s="1"/>
  <c r="D409" i="2" s="1"/>
  <c r="D387" i="2"/>
  <c r="D393" i="2" s="1"/>
  <c r="D394" i="2" s="1"/>
  <c r="D372" i="2"/>
  <c r="D377" i="2" s="1"/>
  <c r="D368" i="2"/>
  <c r="D360" i="2"/>
  <c r="D354" i="2"/>
  <c r="D348" i="2"/>
  <c r="D341" i="2"/>
  <c r="D339" i="2" s="1"/>
  <c r="D346" i="2" s="1"/>
  <c r="D333" i="2"/>
  <c r="D334" i="2" s="1"/>
  <c r="D335" i="2" s="1"/>
  <c r="D325" i="2"/>
  <c r="D312" i="2"/>
  <c r="D318" i="2" s="1"/>
  <c r="D295" i="2"/>
  <c r="D294" i="2" s="1"/>
  <c r="D297" i="2" s="1"/>
  <c r="D298" i="2" s="1"/>
  <c r="D274" i="2"/>
  <c r="D246" i="2"/>
  <c r="D254" i="2" s="1"/>
  <c r="D236" i="2"/>
  <c r="D218" i="2"/>
  <c r="D232" i="2" s="1"/>
  <c r="E221" i="2"/>
  <c r="D213" i="2"/>
  <c r="D202" i="2"/>
  <c r="D193" i="2"/>
  <c r="D188" i="2"/>
  <c r="D179" i="2"/>
  <c r="D186" i="2" s="1"/>
  <c r="D159" i="2"/>
  <c r="D166" i="2" s="1"/>
  <c r="D174" i="2" s="1"/>
  <c r="D155" i="2"/>
  <c r="D156" i="2" s="1"/>
  <c r="D135" i="2"/>
  <c r="D127" i="2"/>
  <c r="D121" i="2"/>
  <c r="D109" i="2"/>
  <c r="D119" i="2" s="1"/>
  <c r="D105" i="2"/>
  <c r="D106" i="2" s="1"/>
  <c r="D101" i="2"/>
  <c r="D71" i="2"/>
  <c r="D83" i="2"/>
  <c r="D60" i="2"/>
  <c r="D58" i="2"/>
  <c r="D49" i="2"/>
  <c r="D446" i="2" l="1"/>
  <c r="D428" i="2"/>
  <c r="D370" i="2"/>
  <c r="D378" i="2" s="1"/>
  <c r="D395" i="2" s="1"/>
  <c r="D326" i="2"/>
  <c r="D327" i="2" s="1"/>
  <c r="D275" i="2"/>
  <c r="D216" i="2"/>
  <c r="D237" i="2" s="1"/>
  <c r="D139" i="2"/>
  <c r="D144" i="2" s="1"/>
  <c r="D175" i="2"/>
  <c r="D89" i="2"/>
  <c r="D36" i="2"/>
  <c r="D30" i="2"/>
  <c r="D22" i="2"/>
  <c r="D10" i="2"/>
  <c r="D461" i="2" l="1"/>
  <c r="D290" i="2"/>
  <c r="D25" i="2"/>
  <c r="D26" i="2" s="1"/>
  <c r="D47" i="2"/>
  <c r="D98" i="2" s="1"/>
  <c r="D145" i="2" s="1"/>
  <c r="E521" i="2"/>
  <c r="E522" i="2" s="1"/>
  <c r="E520" i="2"/>
  <c r="E512" i="2"/>
  <c r="E511" i="2"/>
  <c r="E510" i="2"/>
  <c r="E507" i="2"/>
  <c r="E503" i="2"/>
  <c r="E500" i="2"/>
  <c r="E499" i="2"/>
  <c r="E496" i="2"/>
  <c r="E476" i="2"/>
  <c r="E477" i="2" s="1"/>
  <c r="E475" i="2"/>
  <c r="E467" i="2"/>
  <c r="E460" i="2"/>
  <c r="E458" i="2"/>
  <c r="E455" i="2"/>
  <c r="E453" i="2"/>
  <c r="E452" i="2"/>
  <c r="E449" i="2"/>
  <c r="E446" i="2"/>
  <c r="E445" i="2"/>
  <c r="E444" i="2"/>
  <c r="E441" i="2"/>
  <c r="E438" i="2"/>
  <c r="E437" i="2"/>
  <c r="E436" i="2"/>
  <c r="E435" i="2"/>
  <c r="E431" i="2"/>
  <c r="E428" i="2"/>
  <c r="E427" i="2"/>
  <c r="E423" i="2"/>
  <c r="E417" i="2"/>
  <c r="E416" i="2"/>
  <c r="E413" i="2"/>
  <c r="E420" i="2" s="1"/>
  <c r="E408" i="2"/>
  <c r="E409" i="2" s="1"/>
  <c r="E404" i="2"/>
  <c r="E402" i="2"/>
  <c r="E399" i="2"/>
  <c r="E394" i="2"/>
  <c r="E393" i="2"/>
  <c r="E391" i="2"/>
  <c r="E387" i="2"/>
  <c r="E384" i="2"/>
  <c r="E383" i="2"/>
  <c r="E382" i="2"/>
  <c r="E378" i="2"/>
  <c r="E377" i="2"/>
  <c r="E376" i="2"/>
  <c r="E372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5" i="2"/>
  <c r="E354" i="2"/>
  <c r="E352" i="2"/>
  <c r="E351" i="2"/>
  <c r="E350" i="2"/>
  <c r="E349" i="2"/>
  <c r="E348" i="2"/>
  <c r="E346" i="2"/>
  <c r="E345" i="2"/>
  <c r="E344" i="2"/>
  <c r="E343" i="2"/>
  <c r="E342" i="2"/>
  <c r="E341" i="2" s="1"/>
  <c r="E340" i="2"/>
  <c r="E339" i="2"/>
  <c r="E334" i="2"/>
  <c r="E335" i="2" s="1"/>
  <c r="E333" i="2"/>
  <c r="E332" i="2"/>
  <c r="E326" i="2"/>
  <c r="E325" i="2"/>
  <c r="E324" i="2"/>
  <c r="E318" i="2"/>
  <c r="E316" i="2"/>
  <c r="E315" i="2"/>
  <c r="E312" i="2"/>
  <c r="E309" i="2"/>
  <c r="E305" i="2"/>
  <c r="E304" i="2"/>
  <c r="E301" i="2"/>
  <c r="E298" i="2"/>
  <c r="E297" i="2"/>
  <c r="E296" i="2"/>
  <c r="E295" i="2"/>
  <c r="E275" i="2"/>
  <c r="E274" i="2"/>
  <c r="E273" i="2"/>
  <c r="E271" i="2"/>
  <c r="E251" i="2"/>
  <c r="E254" i="2" s="1"/>
  <c r="E237" i="2"/>
  <c r="E235" i="2"/>
  <c r="E236" i="2" s="1"/>
  <c r="E232" i="2"/>
  <c r="E230" i="2"/>
  <c r="E228" i="2"/>
  <c r="E227" i="2"/>
  <c r="E226" i="2"/>
  <c r="E225" i="2"/>
  <c r="E224" i="2"/>
  <c r="E218" i="2"/>
  <c r="E216" i="2"/>
  <c r="E215" i="2"/>
  <c r="E214" i="2"/>
  <c r="E213" i="2"/>
  <c r="E212" i="2"/>
  <c r="E211" i="2"/>
  <c r="E210" i="2"/>
  <c r="E209" i="2"/>
  <c r="E208" i="2"/>
  <c r="E206" i="2"/>
  <c r="E205" i="2"/>
  <c r="E204" i="2"/>
  <c r="E203" i="2"/>
  <c r="E202" i="2"/>
  <c r="E201" i="2"/>
  <c r="E200" i="2"/>
  <c r="E199" i="2"/>
  <c r="E198" i="2"/>
  <c r="E195" i="2"/>
  <c r="E194" i="2"/>
  <c r="E193" i="2"/>
  <c r="E191" i="2"/>
  <c r="E190" i="2"/>
  <c r="E189" i="2"/>
  <c r="E188" i="2"/>
  <c r="E186" i="2"/>
  <c r="E185" i="2"/>
  <c r="E184" i="2"/>
  <c r="E183" i="2"/>
  <c r="E182" i="2"/>
  <c r="E180" i="2"/>
  <c r="E179" i="2"/>
  <c r="E174" i="2"/>
  <c r="E175" i="2" s="1"/>
  <c r="E173" i="2"/>
  <c r="E171" i="2"/>
  <c r="E168" i="2"/>
  <c r="E166" i="2"/>
  <c r="E165" i="2"/>
  <c r="E162" i="2"/>
  <c r="E159" i="2"/>
  <c r="E144" i="2"/>
  <c r="E143" i="2"/>
  <c r="E142" i="2"/>
  <c r="E141" i="2"/>
  <c r="E139" i="2"/>
  <c r="E138" i="2"/>
  <c r="E137" i="2"/>
  <c r="E136" i="2"/>
  <c r="E135" i="2"/>
  <c r="E134" i="2"/>
  <c r="E133" i="2"/>
  <c r="E132" i="2"/>
  <c r="E129" i="2"/>
  <c r="E128" i="2"/>
  <c r="E127" i="2"/>
  <c r="E125" i="2"/>
  <c r="E124" i="2"/>
  <c r="E123" i="2"/>
  <c r="E122" i="2"/>
  <c r="E121" i="2"/>
  <c r="E119" i="2"/>
  <c r="E118" i="2"/>
  <c r="E117" i="2"/>
  <c r="E115" i="2"/>
  <c r="E114" i="2"/>
  <c r="E110" i="2"/>
  <c r="E109" i="2"/>
  <c r="E106" i="2"/>
  <c r="E105" i="2"/>
  <c r="E104" i="2"/>
  <c r="E101" i="2"/>
  <c r="E97" i="2"/>
  <c r="E95" i="2"/>
  <c r="E91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7" i="2"/>
  <c r="E66" i="2"/>
  <c r="E63" i="2"/>
  <c r="E62" i="2"/>
  <c r="E61" i="2"/>
  <c r="E60" i="2"/>
  <c r="E59" i="2"/>
  <c r="E58" i="2"/>
  <c r="E56" i="2"/>
  <c r="E55" i="2"/>
  <c r="E54" i="2"/>
  <c r="E53" i="2"/>
  <c r="E52" i="2"/>
  <c r="E51" i="2"/>
  <c r="E49" i="2"/>
  <c r="E47" i="2"/>
  <c r="E46" i="2"/>
  <c r="E45" i="2"/>
  <c r="E44" i="2"/>
  <c r="E43" i="2"/>
  <c r="E42" i="2"/>
  <c r="E41" i="2"/>
  <c r="E37" i="2"/>
  <c r="E36" i="2"/>
  <c r="E35" i="2"/>
  <c r="E34" i="2"/>
  <c r="E33" i="2"/>
  <c r="E32" i="2"/>
  <c r="E31" i="2"/>
  <c r="E30" i="2"/>
  <c r="E26" i="2"/>
  <c r="E25" i="2"/>
  <c r="E24" i="2"/>
  <c r="E22" i="2"/>
  <c r="E21" i="2"/>
  <c r="E19" i="2"/>
  <c r="E18" i="2"/>
  <c r="E17" i="2"/>
  <c r="E15" i="2"/>
  <c r="E14" i="2"/>
  <c r="E11" i="2"/>
  <c r="E10" i="2"/>
  <c r="D523" i="2" l="1"/>
  <c r="E461" i="2"/>
  <c r="E290" i="2"/>
  <c r="E513" i="2"/>
  <c r="E98" i="2"/>
  <c r="E145" i="2" s="1"/>
  <c r="E327" i="2"/>
  <c r="E395" i="2"/>
  <c r="I25" i="5"/>
  <c r="I22" i="5"/>
  <c r="E523" i="2" l="1"/>
  <c r="D59" i="5"/>
  <c r="D60" i="5" s="1"/>
  <c r="D56" i="5"/>
  <c r="D43" i="5"/>
  <c r="D40" i="5"/>
  <c r="D34" i="5"/>
  <c r="D31" i="5"/>
  <c r="D27" i="5"/>
  <c r="D13" i="5"/>
  <c r="E60" i="5"/>
  <c r="E59" i="5"/>
  <c r="E56" i="5"/>
  <c r="E43" i="5"/>
  <c r="E40" i="5"/>
  <c r="E34" i="5"/>
  <c r="E31" i="5"/>
  <c r="E27" i="5"/>
  <c r="E13" i="5"/>
  <c r="C23" i="8" l="1"/>
  <c r="B339" i="2" l="1"/>
  <c r="B179" i="2"/>
  <c r="B186" i="2"/>
  <c r="F402" i="2" l="1"/>
  <c r="R21" i="19" l="1"/>
  <c r="B182" i="12" l="1"/>
  <c r="B227" i="12"/>
  <c r="G522" i="2" l="1"/>
  <c r="F30" i="6" s="1"/>
  <c r="D127" i="12"/>
  <c r="B63" i="12"/>
  <c r="F231" i="12" l="1"/>
  <c r="F230" i="12"/>
  <c r="E27" i="7"/>
  <c r="C513" i="2"/>
  <c r="C460" i="2"/>
  <c r="C461" i="2" s="1"/>
  <c r="C395" i="2"/>
  <c r="C326" i="2"/>
  <c r="C174" i="2" l="1"/>
  <c r="C175" i="2" s="1"/>
  <c r="C109" i="2"/>
  <c r="G91" i="19" l="1"/>
  <c r="G83" i="19"/>
  <c r="G82" i="19"/>
  <c r="C59" i="5" l="1"/>
  <c r="C56" i="5"/>
  <c r="C40" i="5"/>
  <c r="C34" i="5"/>
  <c r="C31" i="5"/>
  <c r="R14" i="19" l="1"/>
  <c r="C27" i="5"/>
  <c r="C13" i="5"/>
  <c r="B23" i="8" s="1"/>
  <c r="C60" i="5" l="1"/>
  <c r="B60" i="5" l="1"/>
  <c r="N91" i="19"/>
  <c r="R20" i="19"/>
  <c r="R18" i="19"/>
  <c r="J76" i="19"/>
  <c r="J48" i="19"/>
  <c r="G342" i="2"/>
  <c r="J23" i="19" s="1"/>
  <c r="H91" i="19"/>
  <c r="F81" i="19"/>
  <c r="R13" i="19" l="1"/>
  <c r="R15" i="19"/>
  <c r="F126" i="12"/>
  <c r="F23" i="6"/>
  <c r="F124" i="12"/>
  <c r="B35" i="12" l="1"/>
  <c r="R19" i="19" l="1"/>
  <c r="R17" i="19"/>
  <c r="F42" i="2" l="1"/>
  <c r="F510" i="2"/>
  <c r="F453" i="2"/>
  <c r="F452" i="2"/>
  <c r="F438" i="2"/>
  <c r="F437" i="2"/>
  <c r="F435" i="2"/>
  <c r="F417" i="2"/>
  <c r="F416" i="2"/>
  <c r="F367" i="2"/>
  <c r="F363" i="2"/>
  <c r="F362" i="2"/>
  <c r="F361" i="2"/>
  <c r="F358" i="2"/>
  <c r="F351" i="2"/>
  <c r="F350" i="2"/>
  <c r="F349" i="2"/>
  <c r="F345" i="2"/>
  <c r="F344" i="2"/>
  <c r="F343" i="2"/>
  <c r="F340" i="2"/>
  <c r="F215" i="2"/>
  <c r="F214" i="2"/>
  <c r="F212" i="2"/>
  <c r="F211" i="2"/>
  <c r="F210" i="2"/>
  <c r="F209" i="2"/>
  <c r="F208" i="2"/>
  <c r="F205" i="2"/>
  <c r="F204" i="2"/>
  <c r="F201" i="2"/>
  <c r="F198" i="2"/>
  <c r="F195" i="2"/>
  <c r="F194" i="2"/>
  <c r="F191" i="2"/>
  <c r="F190" i="2"/>
  <c r="F189" i="2"/>
  <c r="F185" i="2"/>
  <c r="F184" i="2"/>
  <c r="F183" i="2"/>
  <c r="F182" i="2"/>
  <c r="F180" i="2"/>
  <c r="F162" i="2"/>
  <c r="B10" i="2"/>
  <c r="B22" i="2"/>
  <c r="B30" i="2"/>
  <c r="B36" i="2"/>
  <c r="B49" i="2"/>
  <c r="B60" i="2"/>
  <c r="B58" i="2" s="1"/>
  <c r="B71" i="2"/>
  <c r="B83" i="2"/>
  <c r="B97" i="2"/>
  <c r="B101" i="2"/>
  <c r="B105" i="2" s="1"/>
  <c r="B106" i="2" s="1"/>
  <c r="B109" i="2"/>
  <c r="B119" i="2" s="1"/>
  <c r="B121" i="2"/>
  <c r="B127" i="2"/>
  <c r="B135" i="2"/>
  <c r="B143" i="2"/>
  <c r="B150" i="2"/>
  <c r="B159" i="2"/>
  <c r="B166" i="2" s="1"/>
  <c r="B168" i="2"/>
  <c r="B173" i="2" s="1"/>
  <c r="B188" i="2"/>
  <c r="B193" i="2"/>
  <c r="B202" i="2"/>
  <c r="B213" i="2"/>
  <c r="B218" i="2"/>
  <c r="B226" i="2"/>
  <c r="B236" i="2"/>
  <c r="B246" i="2"/>
  <c r="B284" i="2"/>
  <c r="B288" i="2"/>
  <c r="B295" i="2"/>
  <c r="B297" i="2" s="1"/>
  <c r="B298" i="2" s="1"/>
  <c r="B312" i="2"/>
  <c r="B318" i="2" s="1"/>
  <c r="B325" i="2"/>
  <c r="B333" i="2"/>
  <c r="B334" i="2" s="1"/>
  <c r="B335" i="2" s="1"/>
  <c r="B346" i="2"/>
  <c r="B348" i="2"/>
  <c r="B354" i="2"/>
  <c r="B360" i="2"/>
  <c r="B370" i="2" s="1"/>
  <c r="B372" i="2"/>
  <c r="B377" i="2" s="1"/>
  <c r="B383" i="2"/>
  <c r="B384" i="2" s="1"/>
  <c r="B387" i="2"/>
  <c r="B393" i="2" s="1"/>
  <c r="B394" i="2" s="1"/>
  <c r="B413" i="2"/>
  <c r="B420" i="2" s="1"/>
  <c r="B427" i="2"/>
  <c r="B431" i="2"/>
  <c r="B441" i="2" s="1"/>
  <c r="B449" i="2"/>
  <c r="B455" i="2" s="1"/>
  <c r="B460" i="2" s="1"/>
  <c r="B475" i="2"/>
  <c r="B476" i="2" s="1"/>
  <c r="B477" i="2" s="1"/>
  <c r="B500" i="2"/>
  <c r="B503" i="2"/>
  <c r="B511" i="2" s="1"/>
  <c r="B512" i="2" s="1"/>
  <c r="F342" i="2" l="1"/>
  <c r="F101" i="2"/>
  <c r="F117" i="2"/>
  <c r="F104" i="2"/>
  <c r="F138" i="2"/>
  <c r="F70" i="2"/>
  <c r="F59" i="2"/>
  <c r="F78" i="2"/>
  <c r="F86" i="2"/>
  <c r="F137" i="2"/>
  <c r="F51" i="2"/>
  <c r="F87" i="2"/>
  <c r="F19" i="2"/>
  <c r="F62" i="2"/>
  <c r="F73" i="2"/>
  <c r="F81" i="2"/>
  <c r="F106" i="2"/>
  <c r="F37" i="2"/>
  <c r="F53" i="2"/>
  <c r="F44" i="2"/>
  <c r="F63" i="2"/>
  <c r="F74" i="2"/>
  <c r="F82" i="2"/>
  <c r="F133" i="2"/>
  <c r="F43" i="2"/>
  <c r="F132" i="2"/>
  <c r="F17" i="2"/>
  <c r="F41" i="2"/>
  <c r="F79" i="2"/>
  <c r="F118" i="2"/>
  <c r="F128" i="2"/>
  <c r="F18" i="2"/>
  <c r="F31" i="2"/>
  <c r="F52" i="2"/>
  <c r="F61" i="2"/>
  <c r="F72" i="2"/>
  <c r="F80" i="2"/>
  <c r="F88" i="2"/>
  <c r="F105" i="2"/>
  <c r="F141" i="2"/>
  <c r="F33" i="2"/>
  <c r="F54" i="2"/>
  <c r="F91" i="2"/>
  <c r="F122" i="2"/>
  <c r="F315" i="2"/>
  <c r="F391" i="2"/>
  <c r="F34" i="2"/>
  <c r="F45" i="2"/>
  <c r="F55" i="2"/>
  <c r="F66" i="2"/>
  <c r="F75" i="2"/>
  <c r="F95" i="2"/>
  <c r="F110" i="2"/>
  <c r="F123" i="2"/>
  <c r="F134" i="2"/>
  <c r="F32" i="2"/>
  <c r="F11" i="2"/>
  <c r="F24" i="2"/>
  <c r="F35" i="2"/>
  <c r="F56" i="2"/>
  <c r="F67" i="2"/>
  <c r="F84" i="2"/>
  <c r="F97" i="2"/>
  <c r="F114" i="2"/>
  <c r="F124" i="2"/>
  <c r="F304" i="2"/>
  <c r="F296" i="2"/>
  <c r="F14" i="2"/>
  <c r="F69" i="2"/>
  <c r="F85" i="2"/>
  <c r="F115" i="2"/>
  <c r="F125" i="2"/>
  <c r="F136" i="2"/>
  <c r="B174" i="2"/>
  <c r="B25" i="2"/>
  <c r="B26" i="2" s="1"/>
  <c r="B139" i="2"/>
  <c r="B144" i="2" s="1"/>
  <c r="B326" i="2"/>
  <c r="B327" i="2" s="1"/>
  <c r="B151" i="2"/>
  <c r="B232" i="2"/>
  <c r="B47" i="2"/>
  <c r="F127" i="2"/>
  <c r="B289" i="2"/>
  <c r="B216" i="2"/>
  <c r="B446" i="2"/>
  <c r="B254" i="2"/>
  <c r="B275" i="2" s="1"/>
  <c r="F213" i="2"/>
  <c r="B428" i="2"/>
  <c r="F60" i="2"/>
  <c r="B513" i="2"/>
  <c r="B89" i="2"/>
  <c r="F354" i="2"/>
  <c r="F121" i="2"/>
  <c r="F71" i="2"/>
  <c r="F30" i="2"/>
  <c r="F49" i="2"/>
  <c r="F360" i="2"/>
  <c r="F58" i="2"/>
  <c r="F202" i="2"/>
  <c r="F119" i="2"/>
  <c r="F188" i="2"/>
  <c r="F348" i="2"/>
  <c r="F83" i="2"/>
  <c r="F193" i="2"/>
  <c r="F36" i="2"/>
  <c r="F26" i="2"/>
  <c r="F135" i="2"/>
  <c r="B378" i="2"/>
  <c r="B395" i="2" s="1"/>
  <c r="E68" i="3"/>
  <c r="D13" i="8" s="1"/>
  <c r="D18" i="12" l="1"/>
  <c r="F10" i="2"/>
  <c r="F305" i="2"/>
  <c r="F301" i="2"/>
  <c r="F475" i="2"/>
  <c r="F387" i="2"/>
  <c r="F159" i="2"/>
  <c r="F312" i="2"/>
  <c r="F399" i="2"/>
  <c r="F431" i="2"/>
  <c r="F449" i="2"/>
  <c r="F295" i="2"/>
  <c r="F109" i="2"/>
  <c r="F186" i="2"/>
  <c r="F179" i="2"/>
  <c r="F420" i="2"/>
  <c r="F413" i="2"/>
  <c r="F25" i="2"/>
  <c r="F346" i="2"/>
  <c r="F339" i="2"/>
  <c r="B175" i="2"/>
  <c r="B237" i="2"/>
  <c r="B290" i="2" s="1"/>
  <c r="B98" i="2"/>
  <c r="B145" i="2" s="1"/>
  <c r="B461" i="2"/>
  <c r="F216" i="2"/>
  <c r="F89" i="2"/>
  <c r="F47" i="2"/>
  <c r="F446" i="2" l="1"/>
  <c r="F428" i="2"/>
  <c r="F404" i="2"/>
  <c r="F394" i="2"/>
  <c r="F393" i="2"/>
  <c r="F318" i="2"/>
  <c r="F460" i="2"/>
  <c r="F455" i="2"/>
  <c r="F477" i="2"/>
  <c r="F476" i="2"/>
  <c r="F370" i="2"/>
  <c r="F144" i="2"/>
  <c r="F139" i="2"/>
  <c r="F166" i="2"/>
  <c r="B523" i="2"/>
  <c r="F290" i="2" l="1"/>
  <c r="F298" i="2"/>
  <c r="F297" i="2"/>
  <c r="F326" i="2"/>
  <c r="F145" i="2"/>
  <c r="F98" i="2"/>
  <c r="F175" i="2"/>
  <c r="F174" i="2"/>
  <c r="F461" i="2"/>
  <c r="F409" i="2"/>
  <c r="F408" i="2"/>
  <c r="F34" i="12"/>
  <c r="F35" i="12" l="1"/>
  <c r="B10" i="9" s="1"/>
  <c r="F237" i="2"/>
  <c r="F327" i="2"/>
  <c r="P61" i="19" l="1"/>
  <c r="P10" i="19"/>
  <c r="P11" i="19"/>
  <c r="P12" i="19"/>
  <c r="P13" i="19"/>
  <c r="P14" i="19"/>
  <c r="P15" i="19"/>
  <c r="P17" i="19"/>
  <c r="P19" i="19"/>
  <c r="P21" i="19"/>
  <c r="P25" i="19"/>
  <c r="P26" i="19"/>
  <c r="P30" i="19"/>
  <c r="P38" i="19"/>
  <c r="P52" i="19"/>
  <c r="P57" i="19"/>
  <c r="P58" i="19"/>
  <c r="P68" i="19"/>
  <c r="P71" i="19"/>
  <c r="P72" i="19"/>
  <c r="P73" i="19"/>
  <c r="P76" i="19"/>
  <c r="P78" i="19"/>
  <c r="R11" i="19" l="1"/>
  <c r="P92" i="19"/>
  <c r="R16" i="19"/>
  <c r="P49" i="19"/>
  <c r="P83" i="19"/>
  <c r="P24" i="19"/>
  <c r="P55" i="19"/>
  <c r="P41" i="19"/>
  <c r="P59" i="19"/>
  <c r="P39" i="19"/>
  <c r="P69" i="19"/>
  <c r="P44" i="19"/>
  <c r="P42" i="19"/>
  <c r="P51" i="19"/>
  <c r="P46" i="19"/>
  <c r="P23" i="19"/>
  <c r="P91" i="19"/>
  <c r="P70" i="19"/>
  <c r="P60" i="19"/>
  <c r="P50" i="19"/>
  <c r="P48" i="19"/>
  <c r="P90" i="19"/>
  <c r="P54" i="19"/>
  <c r="P43" i="19"/>
  <c r="R5" i="19" l="1"/>
  <c r="C204" i="12"/>
  <c r="B209" i="12"/>
  <c r="B204" i="12"/>
  <c r="A203" i="12"/>
  <c r="F185" i="12"/>
  <c r="F141" i="12"/>
  <c r="B164" i="12" l="1"/>
  <c r="B186" i="12"/>
  <c r="F186" i="12" s="1"/>
  <c r="B18" i="9" s="1"/>
  <c r="C164" i="12"/>
  <c r="B142" i="12"/>
  <c r="F142" i="12" s="1"/>
  <c r="B15" i="9" s="1"/>
  <c r="F123" i="12" l="1"/>
  <c r="F97" i="12"/>
  <c r="B77" i="12"/>
  <c r="E64" i="12"/>
  <c r="F58" i="12"/>
  <c r="C18" i="12"/>
  <c r="F15" i="12"/>
  <c r="F17" i="12"/>
  <c r="F9" i="12"/>
  <c r="F122" i="12" l="1"/>
  <c r="F75" i="12"/>
  <c r="F98" i="12"/>
  <c r="F14" i="12"/>
  <c r="D77" i="12"/>
  <c r="C77" i="12"/>
  <c r="F64" i="12"/>
  <c r="B12" i="9" s="1"/>
  <c r="F76" i="12"/>
  <c r="F77" i="12" l="1"/>
  <c r="B13" i="9" s="1"/>
  <c r="F12" i="12" l="1"/>
  <c r="F121" i="12"/>
  <c r="F55" i="12" l="1"/>
  <c r="F119" i="12" l="1"/>
  <c r="B127" i="12"/>
  <c r="F127" i="12" s="1"/>
  <c r="B14" i="9" s="1"/>
  <c r="F10" i="12" l="1"/>
  <c r="D11" i="10" s="1"/>
  <c r="G55" i="5" l="1"/>
  <c r="G54" i="5"/>
  <c r="G53" i="5"/>
  <c r="G52" i="5"/>
  <c r="G51" i="5"/>
  <c r="G50" i="5"/>
  <c r="G49" i="5"/>
  <c r="G48" i="5"/>
  <c r="G47" i="5"/>
  <c r="G46" i="5"/>
  <c r="G45" i="5"/>
  <c r="G42" i="5"/>
  <c r="G39" i="5"/>
  <c r="G38" i="5"/>
  <c r="G37" i="5"/>
  <c r="G36" i="5"/>
  <c r="G33" i="5"/>
  <c r="G30" i="5"/>
  <c r="G29" i="5"/>
  <c r="G26" i="5"/>
  <c r="G25" i="5"/>
  <c r="G24" i="5"/>
  <c r="G23" i="5"/>
  <c r="G22" i="5"/>
  <c r="G21" i="5"/>
  <c r="G20" i="5"/>
  <c r="G19" i="5"/>
  <c r="G18" i="5"/>
  <c r="G17" i="5"/>
  <c r="G16" i="5"/>
  <c r="G15" i="5"/>
  <c r="G12" i="5"/>
  <c r="G11" i="5"/>
  <c r="G10" i="5"/>
  <c r="G9" i="5"/>
  <c r="G13" i="5" l="1"/>
  <c r="I56" i="5" s="1"/>
  <c r="I57" i="5" s="1"/>
  <c r="G34" i="5"/>
  <c r="G56" i="5"/>
  <c r="G31" i="5"/>
  <c r="G43" i="5"/>
  <c r="G27" i="5"/>
  <c r="G40" i="5"/>
  <c r="G59" i="5"/>
  <c r="G60" i="5" l="1"/>
  <c r="F163" i="12" l="1"/>
  <c r="F164" i="12"/>
  <c r="B16" i="9" s="1"/>
  <c r="F60" i="12" l="1"/>
  <c r="D15" i="10" s="1"/>
  <c r="F13" i="12" l="1"/>
  <c r="F18" i="12"/>
  <c r="B9" i="9" s="1"/>
  <c r="E9" i="3" l="1"/>
  <c r="D10" i="8" l="1"/>
  <c r="F253" i="12"/>
  <c r="D253" i="12"/>
  <c r="E87" i="3"/>
  <c r="E83" i="3"/>
  <c r="D15" i="8" s="1"/>
  <c r="E72" i="3"/>
  <c r="D14" i="8" s="1"/>
  <c r="E61" i="3"/>
  <c r="D12" i="8" s="1"/>
  <c r="E22" i="3"/>
  <c r="D11" i="8" s="1"/>
  <c r="D254" i="12"/>
  <c r="A248" i="12"/>
  <c r="B249" i="12"/>
  <c r="D252" i="12"/>
  <c r="D160" i="12"/>
  <c r="C160" i="12"/>
  <c r="B160" i="12"/>
  <c r="A159" i="12"/>
  <c r="B138" i="12"/>
  <c r="A137" i="12"/>
  <c r="B116" i="12"/>
  <c r="A115" i="12"/>
  <c r="B94" i="12"/>
  <c r="A93" i="12"/>
  <c r="D72" i="12"/>
  <c r="C72" i="12"/>
  <c r="B72" i="12"/>
  <c r="A71" i="12"/>
  <c r="C50" i="12"/>
  <c r="B50" i="12"/>
  <c r="A49" i="12"/>
  <c r="A27" i="12"/>
  <c r="D6" i="12"/>
  <c r="C6" i="12"/>
  <c r="B6" i="12"/>
  <c r="A5" i="12"/>
  <c r="D18" i="8" l="1"/>
  <c r="D16" i="8"/>
  <c r="D9" i="8"/>
  <c r="B254" i="12" l="1"/>
  <c r="F252" i="12"/>
  <c r="F254" i="12" s="1"/>
  <c r="B21" i="9" l="1"/>
  <c r="D10" i="10"/>
  <c r="F377" i="2"/>
  <c r="F378" i="2" l="1"/>
  <c r="F395" i="2" l="1"/>
  <c r="D21" i="8" l="1"/>
  <c r="B6" i="3"/>
  <c r="D19" i="8"/>
  <c r="D23" i="8" s="1"/>
  <c r="G503" i="2" l="1"/>
  <c r="G491" i="2"/>
  <c r="C207" i="12" l="1"/>
  <c r="F503" i="2"/>
  <c r="F207" i="12" l="1"/>
  <c r="D13" i="10" s="1"/>
  <c r="D18" i="10" s="1"/>
  <c r="C209" i="12"/>
  <c r="F209" i="12" s="1"/>
  <c r="B19" i="9" s="1"/>
  <c r="B22" i="9" s="1"/>
  <c r="G500" i="2" l="1"/>
  <c r="F500" i="2" s="1"/>
  <c r="G511" i="2" l="1"/>
  <c r="F511" i="2" s="1"/>
  <c r="G512" i="2" l="1"/>
  <c r="G513" i="2" l="1"/>
  <c r="F512" i="2"/>
  <c r="F29" i="6" l="1"/>
  <c r="F33" i="6" s="1"/>
  <c r="G523" i="2"/>
  <c r="F523" i="2" s="1"/>
  <c r="F513" i="2"/>
</calcChain>
</file>

<file path=xl/sharedStrings.xml><?xml version="1.0" encoding="utf-8"?>
<sst xmlns="http://schemas.openxmlformats.org/spreadsheetml/2006/main" count="2848" uniqueCount="741">
  <si>
    <t>ท้องถิ่น</t>
  </si>
  <si>
    <t xml:space="preserve">       เงินสมทบกองทุนประกันสังคม</t>
  </si>
  <si>
    <t xml:space="preserve">       เบี้ยยังชีพผู้ป่วยเอดส์</t>
  </si>
  <si>
    <t xml:space="preserve">       สำรองจ่าย</t>
  </si>
  <si>
    <t xml:space="preserve">       รายจ่ายตามข้อผูกพัน</t>
  </si>
  <si>
    <t xml:space="preserve">        -ค่าบำรุงสันนิบาตเทศบาลแห่งประเทศไทย</t>
  </si>
  <si>
    <t xml:space="preserve">        -ค่าใช้จ่ายในการจัดจราจร</t>
  </si>
  <si>
    <t xml:space="preserve">        -เงินสมทบกองทุนระบบหลักประกันสุขภาพ</t>
  </si>
  <si>
    <t xml:space="preserve">       งบกลาง</t>
  </si>
  <si>
    <t xml:space="preserve">       บำเหน็จ/บำนาญ</t>
  </si>
  <si>
    <t xml:space="preserve">        -เงินสมทบกองทุนบำเหน็จบำนาญข้าราชการส่วนท้องถิ่น</t>
  </si>
  <si>
    <t xml:space="preserve">        -เงินบำเหน็จลูกจ้างประจำ</t>
  </si>
  <si>
    <t xml:space="preserve">                                      รวมแผนงานงบกลาง</t>
  </si>
  <si>
    <t xml:space="preserve">                                     รวมทุกแผนงาน</t>
  </si>
  <si>
    <t xml:space="preserve">                                      รวมงานงบกลาง</t>
  </si>
  <si>
    <t xml:space="preserve">             -โครงการค่ายเยาวชนรักษ์สิ่งแวดล้อม </t>
  </si>
  <si>
    <t>วัสดุวิทยาศาสตร์หรือการแพทย์</t>
  </si>
  <si>
    <t xml:space="preserve">             -อุดหนุนที่ทำการปกครองอำเภอควนขนุน  </t>
  </si>
  <si>
    <t>งบ/หมวด/ประเภทรายจ่าย</t>
  </si>
  <si>
    <t>งานก่อสร้างโครงสร้างพื้นฐาน</t>
  </si>
  <si>
    <t>แผนงานอุตสาหกรรมและการโยธา</t>
  </si>
  <si>
    <t xml:space="preserve">                                 รวมงานก่อสร้างโครงสร้างพื้นฐาน</t>
  </si>
  <si>
    <t xml:space="preserve">                            รวมแผนงานอุตสาหกรรมและการโยธา</t>
  </si>
  <si>
    <t xml:space="preserve">งานกิจการประปา </t>
  </si>
  <si>
    <t xml:space="preserve">                                  รวมงานกิจการประปา</t>
  </si>
  <si>
    <t xml:space="preserve">                                     รวมแผนงานการพาณิชย์</t>
  </si>
  <si>
    <t>เห็นชอบ</t>
  </si>
  <si>
    <t>ประกาศ  ณ  วันที่</t>
  </si>
  <si>
    <t>(ลงนาม)</t>
  </si>
  <si>
    <t xml:space="preserve">            เงินเพิ่มต่างๆของลูกจ้างประจำ</t>
  </si>
  <si>
    <t>เงินอุดหนุนเอกชน</t>
  </si>
  <si>
    <t>เทศบาลตำบลพนางตุง</t>
  </si>
  <si>
    <t>บาท</t>
  </si>
  <si>
    <t>รวม</t>
  </si>
  <si>
    <t>2.2 รายจ่าย</t>
  </si>
  <si>
    <t>จ่ายจากงบประมาณ</t>
  </si>
  <si>
    <t>รวมจ่ายจากงบประมาณ</t>
  </si>
  <si>
    <t>บันทึกหลักการและเหตุผล</t>
  </si>
  <si>
    <t>ด้าน</t>
  </si>
  <si>
    <t>ด้านบริหารงานทั่วไป</t>
  </si>
  <si>
    <t>แผนงานสังคมสงเคราะห์</t>
  </si>
  <si>
    <t>งานสวัสดิการสังคมและสังคมสงเคราะห์</t>
  </si>
  <si>
    <t>แผนงานเคหะและชุมชน</t>
  </si>
  <si>
    <t>งานบริหารทั่วไปเกี่ยวกับเคหะและชุมชน</t>
  </si>
  <si>
    <t xml:space="preserve">            วัสดุเกษตร</t>
  </si>
  <si>
    <t>งานกำจัดขยะมูลฝอยและสิ่งปฎิกูล</t>
  </si>
  <si>
    <t xml:space="preserve">                             รวมงานกำจัดขยะมูลฝอยและสิ่งปฎิกูล</t>
  </si>
  <si>
    <t xml:space="preserve">                                        รวมแผนงานเคหะและชุมชน</t>
  </si>
  <si>
    <t xml:space="preserve">    ภาษีป้าย</t>
  </si>
  <si>
    <t xml:space="preserve">    อากรรังนกอีแอ่น</t>
  </si>
  <si>
    <t>ที่คาดว่าจะได้รับ</t>
  </si>
  <si>
    <t xml:space="preserve">    ค่าธรรมเนียมเกี่ยวกับใบอนุญาตการขายสุรา</t>
  </si>
  <si>
    <t xml:space="preserve">    คำชี้แจง  ประมาณการไว้ตามจำนวนที่คาดว่าจะได้รับ</t>
  </si>
  <si>
    <t xml:space="preserve">    ค่าธรรมเนียมเกี่ยวกับใบอนุญาตการพนัน</t>
  </si>
  <si>
    <t xml:space="preserve">    ค่าธรรมเนียมเก็บและขนมูลฝอย</t>
  </si>
  <si>
    <t xml:space="preserve">    ค่าธรรมเนียมการแพทย์</t>
  </si>
  <si>
    <t xml:space="preserve">    ค่าธรรมเนียมจดทะเบียนพาณิชย์</t>
  </si>
  <si>
    <t xml:space="preserve">    ค่าธรรมเนียมอื่นๆ</t>
  </si>
  <si>
    <t>ค่าบำรุงรักษาและประปรุง</t>
  </si>
  <si>
    <t xml:space="preserve"> -กองคลัง</t>
  </si>
  <si>
    <t xml:space="preserve"> -กองการศึกษา</t>
  </si>
  <si>
    <t xml:space="preserve"> -กองช่าง</t>
  </si>
  <si>
    <t xml:space="preserve"> -สำนักปลัด</t>
  </si>
  <si>
    <t>งบประมาณรายจ่ายทั่วไป จ่ายจากรายได้จัดเก็บเอง หมวดภาษีจัดสรรและหมวดเงินอุดหนุนทั่วไป</t>
  </si>
  <si>
    <t xml:space="preserve"> ให้นายกเทศมนตรีตำบลพนางตุง  ปฏิบัติการเบิกจ่ายเงินงบประมาณที่ได้รับอนุมัติให้เป็นไปตาม</t>
  </si>
  <si>
    <t xml:space="preserve">     ข้อ  6  </t>
  </si>
  <si>
    <t xml:space="preserve">             -โครงการจัดงานรัฐพิธี</t>
  </si>
  <si>
    <t>วัสดุสำรวจ</t>
  </si>
  <si>
    <t xml:space="preserve">             -โครงการฝึกอบรมเพิ่มประสิทธิภาพการปฏิบัติงาน</t>
  </si>
  <si>
    <t xml:space="preserve">             และศึกษาดูงาน</t>
  </si>
  <si>
    <t xml:space="preserve">             -โครงการจัดทำแผนชุมชน/แผนพัฒนาท้องถิ่น  </t>
  </si>
  <si>
    <t xml:space="preserve">             -โครงการจัดทำแผนที่ภาษีและทะเบียนทรัพย์สิน</t>
  </si>
  <si>
    <t>งานไฟฟ้าถนน</t>
  </si>
  <si>
    <t>ค่าบริการโทรศัพท์</t>
  </si>
  <si>
    <t xml:space="preserve">  ภาษีและค่าธรรมเนียมรถยนต์</t>
  </si>
  <si>
    <t xml:space="preserve">  ภาษีมูลค่าเพิ่มตาม พ.ร.บ. กำหนดแผนฯ</t>
  </si>
  <si>
    <t xml:space="preserve">  ภาษีมูลค่าเพิ่มตาม พ.ร.บ.จัดสรรรายได้ฯ</t>
  </si>
  <si>
    <t xml:space="preserve">  ภาษีธุรกิจเฉพาะ</t>
  </si>
  <si>
    <t xml:space="preserve">  ภาษีสุรา</t>
  </si>
  <si>
    <t xml:space="preserve">  ภาษีสรรพสามิต</t>
  </si>
  <si>
    <t xml:space="preserve">  ค่าภาคหลวงและค่าธรรมเนียมตามกฎหมายว่าด้วยป่าไม้</t>
  </si>
  <si>
    <t xml:space="preserve">  ค่าภาคหลวงแร่</t>
  </si>
  <si>
    <t xml:space="preserve">  ค่าภาคหลวงปิโตรเลียม</t>
  </si>
  <si>
    <t xml:space="preserve">  ค่าธรรมเนียมจดทะเบียนสิทธิและนิติกรรมตามประมวลกฎหมายที่ดิน</t>
  </si>
  <si>
    <t xml:space="preserve">  ค่าธรรมเนียมและค่าใช้น้ำบาดาล</t>
  </si>
  <si>
    <t xml:space="preserve">                                                     รวมหมวดภาษีจัดสรร</t>
  </si>
  <si>
    <t xml:space="preserve">  เงินอุดหนุนทั่วไปสำหรับดำเนินการตามอำนาจหน้าที่และภารกิจถ่ายโอน</t>
  </si>
  <si>
    <t xml:space="preserve">                                                     รวมหมวดเงินอุดหนุนทั่วไป</t>
  </si>
  <si>
    <t xml:space="preserve">                                                     รวมทุกหมวด</t>
  </si>
  <si>
    <t>ค่าตอบแทนพนักงานจ้าง</t>
  </si>
  <si>
    <t xml:space="preserve">            ครุภัณฑ์สำนักงาน</t>
  </si>
  <si>
    <t xml:space="preserve">        -เงินทุนการศึกษา</t>
  </si>
  <si>
    <t>เงินอื่นๆ</t>
  </si>
  <si>
    <t>งบดำเนินงาน</t>
  </si>
  <si>
    <t>ค่าตอบแทน</t>
  </si>
  <si>
    <t>ครุภัณฑ์ไฟฟ้าและวิทยุ</t>
  </si>
  <si>
    <t>ครุภัณฑ์งานบ้านงานครัว</t>
  </si>
  <si>
    <t>ที่ดินและสิ่งก่อสร้าง</t>
  </si>
  <si>
    <t xml:space="preserve">       เงินเดือน (ฝ่ายประจำ)</t>
  </si>
  <si>
    <t xml:space="preserve">            เงินเดือนพนักงาน</t>
  </si>
  <si>
    <t xml:space="preserve">            เงินเพิ่มต่างๆของพนักงาน</t>
  </si>
  <si>
    <t xml:space="preserve">            เงินประจำตำแหน่ง</t>
  </si>
  <si>
    <t xml:space="preserve">            เงินค่าตอบแทนเลขานุการ/ที่ปรึกษา นายกเทศมนตรี</t>
  </si>
  <si>
    <t xml:space="preserve">            ค่าตอบแทนพนักงานจ้าง</t>
  </si>
  <si>
    <t xml:space="preserve">            ค่าก่อสร้างสิ่งสาธารณูปโภค</t>
  </si>
  <si>
    <t>แผนงานสร้างความเข้มแข็งของชุมชน</t>
  </si>
  <si>
    <t>งานส่งเสริมและสนับสนุนความเข้มแข็งชุมชน</t>
  </si>
  <si>
    <t>งบเงินอุดหนุน</t>
  </si>
  <si>
    <t>เงินอุดหนุนส่วนราชการ</t>
  </si>
  <si>
    <t>งบลงทุน</t>
  </si>
  <si>
    <t>ค่าครุภัณฑ์</t>
  </si>
  <si>
    <t>ครุภัณฑ์สำนักงาน</t>
  </si>
  <si>
    <t xml:space="preserve">            วัสดุก่อสร้าง</t>
  </si>
  <si>
    <t xml:space="preserve">            วัสดุยานพาหนะและขนส่ง</t>
  </si>
  <si>
    <t xml:space="preserve">            วัสดุเชื้อเพลิงและหล่อลื่น</t>
  </si>
  <si>
    <t xml:space="preserve">            วัสดุการเกษตร</t>
  </si>
  <si>
    <t xml:space="preserve">            วัสดุโฆษณาและเผยแพร่</t>
  </si>
  <si>
    <t xml:space="preserve">            วัสดุคอมพิวเตอร์</t>
  </si>
  <si>
    <t xml:space="preserve">            วัสดุอื่นๆ</t>
  </si>
  <si>
    <t xml:space="preserve">       ค่าสาธารณูปโภค</t>
  </si>
  <si>
    <t xml:space="preserve">            ค่าไฟฟ้า</t>
  </si>
  <si>
    <t xml:space="preserve">            ค่าน้ำประปา</t>
  </si>
  <si>
    <t xml:space="preserve">            ค่าบริการโทรศัพท์</t>
  </si>
  <si>
    <t xml:space="preserve">            ค่าบริการไปรษณีย์</t>
  </si>
  <si>
    <t xml:space="preserve">            ค่าบริการสื่อสารและโทรคมนาคม</t>
  </si>
  <si>
    <t xml:space="preserve">                                      รวมงบดำเนินงาน</t>
  </si>
  <si>
    <t xml:space="preserve">            วัสดุเครื่องแต่งกาย</t>
  </si>
  <si>
    <t xml:space="preserve">       ค่าครุภัณฑ์</t>
  </si>
  <si>
    <t xml:space="preserve">            ค่าบำรุงรักษาและปรับปรุงครุภัณฑ์</t>
  </si>
  <si>
    <t xml:space="preserve">       ค่าที่ดินและสิ่งก่อสร้าง</t>
  </si>
  <si>
    <t xml:space="preserve">       งบลงทุน</t>
  </si>
  <si>
    <t xml:space="preserve">            อาคารต่างๆ</t>
  </si>
  <si>
    <t xml:space="preserve">                                      รวมงานบริหารทั่วไป</t>
  </si>
  <si>
    <t xml:space="preserve">                                      รวมงบลงทุน</t>
  </si>
  <si>
    <t xml:space="preserve"> -</t>
  </si>
  <si>
    <t xml:space="preserve">            เงินช่วยเหลือค่ารักษาพยาบาล</t>
  </si>
  <si>
    <t xml:space="preserve">            วัสดุวิทยาศาสตร์หรือการแพทย์</t>
  </si>
  <si>
    <t xml:space="preserve">                                   รวมงานวางแผนสถิติและวิชาการ</t>
  </si>
  <si>
    <t xml:space="preserve">            ค่าจ้างลูกจ้างประจำ</t>
  </si>
  <si>
    <t>ส่วนที่ 1</t>
  </si>
  <si>
    <t>คำแถลงประกอบงบประมาณรายจ่าย</t>
  </si>
  <si>
    <t>ของ</t>
  </si>
  <si>
    <t>ทุนสำรองเงินสะสม</t>
  </si>
  <si>
    <t xml:space="preserve"> (1)</t>
  </si>
  <si>
    <t>หมวดค่าธรรมเนียม ค่าปรับ และใบอนุญาต</t>
  </si>
  <si>
    <t xml:space="preserve"> (2)</t>
  </si>
  <si>
    <t xml:space="preserve"> (3)</t>
  </si>
  <si>
    <t xml:space="preserve"> (4)</t>
  </si>
  <si>
    <t xml:space="preserve"> (5)</t>
  </si>
  <si>
    <t>2.1 รายรับ</t>
  </si>
  <si>
    <t>รายรับ</t>
  </si>
  <si>
    <t xml:space="preserve">             -โครงการท้องถิ่นไทยรวมใจภักดิ์รักษ์พื้นที่สีเขียว  </t>
  </si>
  <si>
    <t xml:space="preserve">             -โครงการฝึกอบรม อปพร.</t>
  </si>
  <si>
    <t xml:space="preserve">             -เงินอุดหนุนสำหรับสนับสนุนอาหารกลางวัน </t>
  </si>
  <si>
    <t xml:space="preserve">             -โครงการธนาคารขยะ</t>
  </si>
  <si>
    <t xml:space="preserve"> รายงานรายละเอียดประมาณการรายรับ</t>
  </si>
  <si>
    <t xml:space="preserve">             -เงินเพิ่มค่าครองชีพชั่วคราว</t>
  </si>
  <si>
    <t xml:space="preserve">             -เงินเพิ่มตามคุณวุฒิ</t>
  </si>
  <si>
    <t xml:space="preserve">             -เงินเพิ่มพิเศษสำหรับการสู้รบ</t>
  </si>
  <si>
    <t xml:space="preserve">    ภาษีโรงเรือนและที่ดิน</t>
  </si>
  <si>
    <t xml:space="preserve">    ภาษีบำรุงท้องที่</t>
  </si>
  <si>
    <t>เทศบัญญัติ</t>
  </si>
  <si>
    <t>แผนงาน</t>
  </si>
  <si>
    <t>ยอดรวม</t>
  </si>
  <si>
    <t>ด้านบริหารทั่วไป</t>
  </si>
  <si>
    <t xml:space="preserve">     แผนงานบริหารทั่วไป</t>
  </si>
  <si>
    <t xml:space="preserve">     แผนงานการรักษาความสงบภายใน</t>
  </si>
  <si>
    <t>ด้านบริการชุมชนและสังคม</t>
  </si>
  <si>
    <t xml:space="preserve">     แผนงานการศึกษา</t>
  </si>
  <si>
    <t xml:space="preserve">     แผนงานสาธารณสุข</t>
  </si>
  <si>
    <t xml:space="preserve">     แผนงานสังคมสงเคราะห์</t>
  </si>
  <si>
    <t xml:space="preserve">     แผนงานเคหะและชุมชน</t>
  </si>
  <si>
    <t xml:space="preserve">     แผนงานสร้างความเข้มแข็งของชุมชน</t>
  </si>
  <si>
    <t xml:space="preserve">     แผนงานการศาสนา  วัฒนธรรม และนันทนาการ</t>
  </si>
  <si>
    <t>ด้านการเศรษฐกิจ</t>
  </si>
  <si>
    <t xml:space="preserve">     แผนงานการเกษตร</t>
  </si>
  <si>
    <t>ด้านการดำเนินงานอื่น</t>
  </si>
  <si>
    <t xml:space="preserve">     งบกลาง</t>
  </si>
  <si>
    <t>งบประมาณรายจ่ายทั้งสิ้น</t>
  </si>
  <si>
    <t>งบ</t>
  </si>
  <si>
    <t>งบลงทุน (หมวดค่าครุภัณฑ์ ที่ดินและสิ่งก่อสร้าง)</t>
  </si>
  <si>
    <t>คำแถลงงบประมาณ</t>
  </si>
  <si>
    <t>1.  สถานะการคลัง</t>
  </si>
  <si>
    <t>เงินฝากธนาคารทั้งสิ้น</t>
  </si>
  <si>
    <t>เงินสะสม</t>
  </si>
  <si>
    <t>ส่วนที่ 2</t>
  </si>
  <si>
    <t>เรื่อง</t>
  </si>
  <si>
    <t>สารบัญ</t>
  </si>
  <si>
    <t>หน้า</t>
  </si>
  <si>
    <t>รายจ่าย</t>
  </si>
  <si>
    <t xml:space="preserve">             -โครงการจัดงานวันลอยกระทง  </t>
  </si>
  <si>
    <t>มีสถานะการเงินดังนี้</t>
  </si>
  <si>
    <t xml:space="preserve">             -โครงการจัดงานวันกตัญญู</t>
  </si>
  <si>
    <t xml:space="preserve">  ประกอบด้วย</t>
  </si>
  <si>
    <t>วัสดุยานพาหนะและขนส่ง</t>
  </si>
  <si>
    <t>วัสดุเชื้อเพลิงและหล่อลื่น</t>
  </si>
  <si>
    <t xml:space="preserve">          รวมงานบริหารทั่วไปเกี่ยวกับการรักษาความสงบภายใน</t>
  </si>
  <si>
    <t>วัสดุคอมพิวเตอร์</t>
  </si>
  <si>
    <t>วัสดุอื่นๆ</t>
  </si>
  <si>
    <t>งานบริหารทั่วไปเกี่ยวกับการรักษาความสงบภายใน</t>
  </si>
  <si>
    <t>แผนงานการศึกษา</t>
  </si>
  <si>
    <t>งานบริหารทั่วไปเกี่ยวกับการศึกษา</t>
  </si>
  <si>
    <t>รายงานประมาณการรายจ่าย</t>
  </si>
  <si>
    <t>อำเภอควนขนุน    จังหวัดพัทลุง</t>
  </si>
  <si>
    <t>รายจ่ายจริง</t>
  </si>
  <si>
    <t>ประมาณการ</t>
  </si>
  <si>
    <t>ยอดต่าง(%)</t>
  </si>
  <si>
    <t>รายงานรายละเอียดประมาณการรายรับงบประมาณรายจ่ายทั่วไป</t>
  </si>
  <si>
    <t>ประมาณการรายรับรวมทั้งสิ้น</t>
  </si>
  <si>
    <t>รายได้จัดเก็บเอง</t>
  </si>
  <si>
    <t>หมวดภาษีอากร</t>
  </si>
  <si>
    <t>หมวดค่าธรรมเนียม ค่าปรับและใบอนุญาต</t>
  </si>
  <si>
    <t>รายงานประมาณการรายรับ</t>
  </si>
  <si>
    <t xml:space="preserve">                                                            รวมหมวดภาษีอากร</t>
  </si>
  <si>
    <t>หมวดค่าธรรมเนียม  ค่าปรับและใบอนุญาต</t>
  </si>
  <si>
    <t xml:space="preserve">                               รวมหมวดค่าธรรมเนียม  ค่าปรับและใบอนุญาต</t>
  </si>
  <si>
    <t>หมวดรายได้จากทรัพย์สิน</t>
  </si>
  <si>
    <t xml:space="preserve">                                                 รวมหมวดรายได้จากทรัพย์สิน</t>
  </si>
  <si>
    <t>หมวดรายได้จากสาธารณูปโภคและการพาณิชย์</t>
  </si>
  <si>
    <t xml:space="preserve">                          รวมหมวดรายได้จากสาธารณูปโภคและการพาณิชย์</t>
  </si>
  <si>
    <t>หมวดรายได้เบ็ดเตล็ด</t>
  </si>
  <si>
    <t xml:space="preserve">                                                     รวมหมวดรายได้เบ็ดเตล็ด</t>
  </si>
  <si>
    <t>งานโรงพยาบาล</t>
  </si>
  <si>
    <t>2.3 รายละเอียดรายจ่ายบางรายการที่ต้องควบคุมตาม พระราชบัญญัติ ระเบียบบริหารงานบุคคล</t>
  </si>
  <si>
    <t>ส่วนท้องถิ่น พ.ศ.2542 มาตรา 35</t>
  </si>
  <si>
    <t xml:space="preserve">ที่ตั้งจ่ายจากเงินรายได้ไม่รวมเงินอุดหนุนทุกประเภท </t>
  </si>
  <si>
    <t>งบบุคลากร</t>
  </si>
  <si>
    <t>จำนวน</t>
  </si>
  <si>
    <t>อำเภอควนขนุน  จังหวัดพัทลุง</t>
  </si>
  <si>
    <t>งบกลาง</t>
  </si>
  <si>
    <t>เงินสมทบกองทุนประกันสังคม</t>
  </si>
  <si>
    <t>เบี้ยยังชีพผู้ป่วยเอดส์</t>
  </si>
  <si>
    <t>สำรองจ่าย</t>
  </si>
  <si>
    <t>รายจ่ายตามข้อผูกพัน</t>
  </si>
  <si>
    <t>บำเหน็จ/บำนาญ</t>
  </si>
  <si>
    <t>เงินบำเหน็จลูกจ้างประจำ</t>
  </si>
  <si>
    <t>เงินเดือนนายก/รองนายก</t>
  </si>
  <si>
    <t>เงินเดือนพนักงาน</t>
  </si>
  <si>
    <t>แผนงานบริหารงานทั่วไป</t>
  </si>
  <si>
    <t>แผนงานงบกลาง</t>
  </si>
  <si>
    <t>งานบริหารทั่วไป</t>
  </si>
  <si>
    <t xml:space="preserve">งบบุคลากร (หมวดเงินเดือน ค่าจ้างประจำ </t>
  </si>
  <si>
    <t xml:space="preserve">และค่าจ้างชั่วคราว) </t>
  </si>
  <si>
    <t xml:space="preserve">งบดำเนินงาน (หมวดค่าตอบแทนใช้สอยและวัสดุ </t>
  </si>
  <si>
    <t>และหมวดค่าสาธารณูปโภค)</t>
  </si>
  <si>
    <t xml:space="preserve">มีการจ่ายเงินสะสมเพื่อดำเนินการตามอำนาจหน้าที่   </t>
  </si>
  <si>
    <t>ประกอบด้วย</t>
  </si>
  <si>
    <t xml:space="preserve">บาท </t>
  </si>
  <si>
    <t xml:space="preserve">รายจ่ายจริง จำนวน      </t>
  </si>
  <si>
    <t xml:space="preserve">    ข้อ  1  </t>
  </si>
  <si>
    <t xml:space="preserve">    ข้อ  3  </t>
  </si>
  <si>
    <t xml:space="preserve">    ข้อ  4  </t>
  </si>
  <si>
    <t xml:space="preserve">     ข้อ  5  </t>
  </si>
  <si>
    <t>ค่าอาหารเสริม(นม)</t>
  </si>
  <si>
    <t>ค่าอาหารกลางวัน</t>
  </si>
  <si>
    <t>อุดหนุนกิจการที่เป็นประโยชน์</t>
  </si>
  <si>
    <t>ครุภัณฑ์เครื่องดับเพลิง</t>
  </si>
  <si>
    <t>ครุภัณฑ์คอมพิวเตอร์</t>
  </si>
  <si>
    <t>ครุภัณฑ์อื่น</t>
  </si>
  <si>
    <t>อาคารต่างๆ</t>
  </si>
  <si>
    <t>หมวดภาษีจัดสรร</t>
  </si>
  <si>
    <t xml:space="preserve">    ภาษีและค่าธรรมเนียมรถยนต์     </t>
  </si>
  <si>
    <t xml:space="preserve">    ภาษีมูลค่าเพิ่มตาม พ.ร.บ. กำหนดแผนฯ</t>
  </si>
  <si>
    <t xml:space="preserve">    ภาษีมูลค่าเพิ่มตาม พ.ร.บ.จัดสรรรายได้ฯ</t>
  </si>
  <si>
    <t xml:space="preserve">    ภาษีธุรกิจเฉพาะ</t>
  </si>
  <si>
    <t xml:space="preserve">    ภาษีสุรา</t>
  </si>
  <si>
    <t xml:space="preserve">    ภาษีสรรพสามิต</t>
  </si>
  <si>
    <t xml:space="preserve">    ค่าภาคหลวงและค่าธรรมเนียมตามกฎหมายว่าด้วยป่าไม้</t>
  </si>
  <si>
    <t xml:space="preserve">    ค่าภาคหลวงแร่</t>
  </si>
  <si>
    <t xml:space="preserve">    ค่าภาคหลวงปิโตรเลียม</t>
  </si>
  <si>
    <t xml:space="preserve">    ค่าธรรมเนียมและค่าใช้น้ำบาดาล</t>
  </si>
  <si>
    <t>รายได้ที่รัฐบาลอุดหนุนให้องค์กรปกครองส่วนท้องถิ่น</t>
  </si>
  <si>
    <t>หมวดเงินอุดหนุนทั่วไป</t>
  </si>
  <si>
    <t>งานวางแผนสถิติและวิชาการ</t>
  </si>
  <si>
    <t>งานบริหารงานคลัง</t>
  </si>
  <si>
    <t>ค่าจ้างลูกจ้างประจำ</t>
  </si>
  <si>
    <t>เงินเพิ่มต่างๆของลูกจ้างประจำ</t>
  </si>
  <si>
    <t xml:space="preserve">       งบดำเนินงาน </t>
  </si>
  <si>
    <t>งานวิชาการวางแผนและส่งเสริมการท่องเที่ยว</t>
  </si>
  <si>
    <t xml:space="preserve">            ครุภัณฑ์งานบ้านงานครัว</t>
  </si>
  <si>
    <t xml:space="preserve">            ครุภัณฑ์อื่น</t>
  </si>
  <si>
    <t xml:space="preserve">       ที่ดินและสิ่งก่อสร้าง</t>
  </si>
  <si>
    <t xml:space="preserve">       งบเงินอุดหนุน</t>
  </si>
  <si>
    <t>งานศึกษาไม่กำหนดระดับ</t>
  </si>
  <si>
    <t>แผนงานสาธารณสุข</t>
  </si>
  <si>
    <t>งานบริหารทั่วไปเกี่ยวกับการสาธารณสุข</t>
  </si>
  <si>
    <t xml:space="preserve">                       รวมงานบริหารทั่วไปเกี่ยวกับการสาธารณสุข</t>
  </si>
  <si>
    <t xml:space="preserve">                                      รวมงานโรงพยาบาล</t>
  </si>
  <si>
    <t xml:space="preserve">                 รวมงานบริการสาธารณสุขและงานสาธารณสุขอื่น</t>
  </si>
  <si>
    <t xml:space="preserve">                                      รวมแผนงานสาธารณสุข</t>
  </si>
  <si>
    <t xml:space="preserve">            เงินอุดหนุนกิจการที่เป็นสาธารณประโยชน์</t>
  </si>
  <si>
    <t xml:space="preserve">                 รวมงานสวัสดิการสังคมและสังคมสงเคราะห์</t>
  </si>
  <si>
    <t xml:space="preserve">                                      รวมแผนงานสังคมสงเคราะห์</t>
  </si>
  <si>
    <t xml:space="preserve">            วัสดุสำรวจ</t>
  </si>
  <si>
    <t xml:space="preserve">                 รวมงานบริหารทั่วไปเกี่ยวกับเคหะและชุมชน</t>
  </si>
  <si>
    <t xml:space="preserve">                                      รวมงานไฟฟ้าถนน</t>
  </si>
  <si>
    <t xml:space="preserve">            รวมงานส่งเสริมและสนับสนุนความเข้มแข็งของชุมชน</t>
  </si>
  <si>
    <t xml:space="preserve">                             รวมแผนงานสร้างความเข้มแข็งชุมชน</t>
  </si>
  <si>
    <t xml:space="preserve">            ครุภัณฑ์สำรวจ</t>
  </si>
  <si>
    <t xml:space="preserve">                                      รวมงานกีฬาและนันทนาการ</t>
  </si>
  <si>
    <t xml:space="preserve">                                   รวมงานศาสนาวัฒนธรรมท้องถิ่น</t>
  </si>
  <si>
    <t xml:space="preserve">                รวมงานวิชาการวางแผนและส่งเสริมการท่องเที่ยว</t>
  </si>
  <si>
    <t xml:space="preserve">                รวมแผนงานการศาสนาวัฒนธรรมและนันทนาการ</t>
  </si>
  <si>
    <t xml:space="preserve">                                      รวมงานส่งเสริมการเกษตร</t>
  </si>
  <si>
    <t xml:space="preserve">                                  รวมงานอนุรักษ์แหล่งน้ำและป่าไม้</t>
  </si>
  <si>
    <t xml:space="preserve">                                     รวมแผนงานการเกษตร</t>
  </si>
  <si>
    <t>งานงบกลาง</t>
  </si>
  <si>
    <t xml:space="preserve">     งบดำเนินงาน (หมวดค่าตอบแทน ใช้สอย </t>
  </si>
  <si>
    <t>และวัสดุ และหมวดค่าสาธารณูปโภค)</t>
  </si>
  <si>
    <t xml:space="preserve">     งบลงทุน (หมวดค่าครุภัณฑ์ ที่ดินและ</t>
  </si>
  <si>
    <t>สิ่งก่อสร้าง)</t>
  </si>
  <si>
    <t xml:space="preserve">       </t>
  </si>
  <si>
    <t>รายได้รัฐบาลเก็บแล้วจัดสรรให้องค์กรปกครอง</t>
  </si>
  <si>
    <t>รายได้รัฐบาลอุดหนุนให้องค์กรปกครองส่วน</t>
  </si>
  <si>
    <t xml:space="preserve">     แผนงานการศาสนา วัฒนธรรมและนันทนาการ</t>
  </si>
  <si>
    <t>งาน</t>
  </si>
  <si>
    <t xml:space="preserve">      งบกลาง</t>
  </si>
  <si>
    <t xml:space="preserve">      บำเหน็จ/บำนาญ</t>
  </si>
  <si>
    <t>รายจ่ายตามงานและงบรายจ่าย</t>
  </si>
  <si>
    <t xml:space="preserve">      เงินเดือน(ฝ่ายการเมือง)</t>
  </si>
  <si>
    <t xml:space="preserve">      เงินเดือน(ฝ่ายประจำ)</t>
  </si>
  <si>
    <t xml:space="preserve">      ค่าตอบแทน</t>
  </si>
  <si>
    <t xml:space="preserve">      ค่าใช้สอย</t>
  </si>
  <si>
    <t xml:space="preserve">      ค่าวัสดุ</t>
  </si>
  <si>
    <t xml:space="preserve">      ค่าสาธารณูปโภค</t>
  </si>
  <si>
    <t xml:space="preserve">      ค่าครุภัณฑ์</t>
  </si>
  <si>
    <t xml:space="preserve">            เงินเพิ่มต่างๆของพนักงานจ้าง</t>
  </si>
  <si>
    <t xml:space="preserve">            เงินอื่นๆ</t>
  </si>
  <si>
    <t xml:space="preserve">                                      รวมงบบุคลากร</t>
  </si>
  <si>
    <t xml:space="preserve">       งบดำเนินงาน</t>
  </si>
  <si>
    <t xml:space="preserve">       ค่าตอบแทน</t>
  </si>
  <si>
    <t xml:space="preserve">            ค่าตอบแทนผู้ปฎิบัติราชการอันเป็นประโยชน์แก่ อปท.</t>
  </si>
  <si>
    <t xml:space="preserve">            ค่าเบี้ยประชุม</t>
  </si>
  <si>
    <t xml:space="preserve">            ค่าตอบแทนการปฎิบัติงานนอกเวลาราชการ</t>
  </si>
  <si>
    <t xml:space="preserve">            ค่าเช่าบ้าน</t>
  </si>
  <si>
    <t xml:space="preserve">            เงินช่วยเหลือการศึกษาบุตร</t>
  </si>
  <si>
    <t xml:space="preserve">       ค่าใช้สอย</t>
  </si>
  <si>
    <t xml:space="preserve">            รายจ่ายเพื่อให้ได้มาซึ่งบริการ</t>
  </si>
  <si>
    <t xml:space="preserve">            รายจ่ายเกี่ยวกับการรับรองและพิธีการ</t>
  </si>
  <si>
    <t xml:space="preserve">            รายจ่ายเกี่ยวเนื่องกับการปฎิบัติราชการที่ไม่เข้าลักษณะ</t>
  </si>
  <si>
    <t xml:space="preserve">            รายจ่ายหมวดอื่น</t>
  </si>
  <si>
    <t xml:space="preserve">            ค่าบำรุงรักษาและซ่อมแซม</t>
  </si>
  <si>
    <t xml:space="preserve">       ค่าวัสดุ</t>
  </si>
  <si>
    <t xml:space="preserve">            วัสดุสำนักงาน</t>
  </si>
  <si>
    <t xml:space="preserve">            วัสดุไฟฟ้าและวิทยุ</t>
  </si>
  <si>
    <t xml:space="preserve">            วัสดุงานบ้านงานครัว</t>
  </si>
  <si>
    <t>ค่าสาธารณูปโภค</t>
  </si>
  <si>
    <t>ค่าไฟฟ้า</t>
  </si>
  <si>
    <t xml:space="preserve">งบประมาณรายจ่าย </t>
  </si>
  <si>
    <t>ส่วนที่ 3</t>
  </si>
  <si>
    <t>เทศบัญญัติงบประมาณรายจ่าย</t>
  </si>
  <si>
    <t xml:space="preserve"> แผนงานการรักษาความสงบภายใน</t>
  </si>
  <si>
    <t xml:space="preserve"> แผนงานการศึกษา</t>
  </si>
  <si>
    <t xml:space="preserve"> แผนงานสาธารณสุข</t>
  </si>
  <si>
    <t xml:space="preserve"> แผนงานสังคมสงเคราะห์</t>
  </si>
  <si>
    <t xml:space="preserve"> แผนงานเคหะและชุมชน</t>
  </si>
  <si>
    <t xml:space="preserve"> แผนงานสร้างความเข้มแข็งของชุมชน</t>
  </si>
  <si>
    <t xml:space="preserve"> แผนงานการศาสนาวัฒนธรรมและนันทนาการ</t>
  </si>
  <si>
    <t xml:space="preserve"> แผนงานงบกลาง</t>
  </si>
  <si>
    <t xml:space="preserve"> รายจ่ายตามงานและงบรายจ่าย</t>
  </si>
  <si>
    <t>งบเงินอุดหนุน (หมวดเงินอุดหนุน)</t>
  </si>
  <si>
    <t xml:space="preserve">    ข้อ  2  </t>
  </si>
  <si>
    <t xml:space="preserve">             -โครงการจัดงานเทศกาลล่องเรือ แลนก ทะเลน้อย</t>
  </si>
  <si>
    <t xml:space="preserve">       งบบุคลากร</t>
  </si>
  <si>
    <t xml:space="preserve">       เงินเดือน (ฝ่ายการเมือง)</t>
  </si>
  <si>
    <t xml:space="preserve">            เงินเดือนนายก/รองนายก</t>
  </si>
  <si>
    <t>ปี 2556</t>
  </si>
  <si>
    <t>ปี 2557</t>
  </si>
  <si>
    <t xml:space="preserve">            เงินค่าตอบแทนประจำตำแหน่งนายก/รองนายก</t>
  </si>
  <si>
    <t xml:space="preserve">            เงินค่าตอบแทนพิเศษนายก/รองนายก</t>
  </si>
  <si>
    <t>ค่าเบี้ยประชุม</t>
  </si>
  <si>
    <t>ค่าเช่าบ้าน</t>
  </si>
  <si>
    <t>เงินช่วยเหลือการศึกษาบุตร</t>
  </si>
  <si>
    <t>ค่าใช้สอย</t>
  </si>
  <si>
    <t>รายจ่ายเพื่อให้ได้มาซึ่งบริการ</t>
  </si>
  <si>
    <t>เงินสมทบกองทุนประกัน</t>
  </si>
  <si>
    <t>สังคม</t>
  </si>
  <si>
    <t>บริหารงานทั่วไป</t>
  </si>
  <si>
    <t>การรักษาความสงบฯ</t>
  </si>
  <si>
    <t>การศึกษา</t>
  </si>
  <si>
    <t>สาธารณสุข</t>
  </si>
  <si>
    <t>สังคมสงเคราะห์</t>
  </si>
  <si>
    <t>เคหะและชุมชน</t>
  </si>
  <si>
    <t>สร้างความเข้มแข็งฯ</t>
  </si>
  <si>
    <t>การศาสนาฯ</t>
  </si>
  <si>
    <t>การเกษตร</t>
  </si>
  <si>
    <t>เงินค่าตอบแทนประจำ</t>
  </si>
  <si>
    <t>ตำแหน่งนายก/รองนายก</t>
  </si>
  <si>
    <t>เงินค่าตอบแทนพิเศษ</t>
  </si>
  <si>
    <t>นายก/รองนายก</t>
  </si>
  <si>
    <t>เงินค่าตอบแทนเลขานุการ</t>
  </si>
  <si>
    <t>ที่ปรึกษานายกเทศมนตรี</t>
  </si>
  <si>
    <t>เงินค่าตอบแทนสมาชิกสภา</t>
  </si>
  <si>
    <t>เงินเพิ่มต่างๆของพนักงาน</t>
  </si>
  <si>
    <t>จ้าง</t>
  </si>
  <si>
    <t>ค่าตอบแทนผู้ปฏิบัติราชการ</t>
  </si>
  <si>
    <t>อันเป็นประโยชน์</t>
  </si>
  <si>
    <t>ค่าตอบแทนการปฏิบัติงาน</t>
  </si>
  <si>
    <t>นอกเวลาราชการ</t>
  </si>
  <si>
    <t>รายจ่ายเกี่ยวกับการรับรอง</t>
  </si>
  <si>
    <t>และพิธีการ</t>
  </si>
  <si>
    <t>รายจ่ายเกี่ยวเนื่องกับการ</t>
  </si>
  <si>
    <t>ปฏิบัติราชการฯ</t>
  </si>
  <si>
    <t>วัสดุก่อสร้าง</t>
  </si>
  <si>
    <t>วัสดุเกษตร</t>
  </si>
  <si>
    <t>วัสดุโฆณาและเผยแพร่</t>
  </si>
  <si>
    <t>วัสดุเครื่องแต่งกาย</t>
  </si>
  <si>
    <t>ค่าบริการไปรษณ๊ย์</t>
  </si>
  <si>
    <t>ค่าบริการสื่อสารและ</t>
  </si>
  <si>
    <t>โทรคมนาคม</t>
  </si>
  <si>
    <t>ค่าบำรุงรักษาและปรับปรุง</t>
  </si>
  <si>
    <t>ครุภัณฑ์</t>
  </si>
  <si>
    <t xml:space="preserve">    ค่าปรับผู้กระทำความผิดกฎหมายจราจรทางบก</t>
  </si>
  <si>
    <t xml:space="preserve">    ค่าปรับการผิดสัญญา</t>
  </si>
  <si>
    <t xml:space="preserve">            เงินอุดหนุนส่วนราชการ</t>
  </si>
  <si>
    <t xml:space="preserve">                                      รวมงบเงินอุดหนุน</t>
  </si>
  <si>
    <t xml:space="preserve">                             รวมงานบริหารทั่วไปเกี่ยวกับการศึกษา</t>
  </si>
  <si>
    <t xml:space="preserve">            เงินอุดหนุนเอกชน</t>
  </si>
  <si>
    <t xml:space="preserve">                        รวมงานระดับก่อนวัยเรียนและประถมศึกษา</t>
  </si>
  <si>
    <t xml:space="preserve">                                            รวมงานระดับมัธยมศึกษา</t>
  </si>
  <si>
    <t xml:space="preserve">                                      รวมงานศึกษาไม่กำหนดระดับ</t>
  </si>
  <si>
    <t xml:space="preserve">                                      รวมแผนงานการศึกษา</t>
  </si>
  <si>
    <t>วัสดุงานบ้านงานครัว</t>
  </si>
  <si>
    <t>งานระดับก่อนวัยเรียนและประถมศึกษา</t>
  </si>
  <si>
    <t>เงินอุดหนุน</t>
  </si>
  <si>
    <t>งานระดับมัธยมศึกษา</t>
  </si>
  <si>
    <t>งานบริการสาธารณสุขและงานสาธารณสุขอื่น</t>
  </si>
  <si>
    <t>ค่าบำรุงรักษาและซ่อมแซม</t>
  </si>
  <si>
    <t>ค่าวัสดุ</t>
  </si>
  <si>
    <t>วัสดุสำนักงาน</t>
  </si>
  <si>
    <t>วัสดุไฟฟ้าและวิทยุ</t>
  </si>
  <si>
    <t xml:space="preserve">                  รวมงานป้องกันภัยฝ่ายพลเรือนและระงับอัคคีภัย</t>
  </si>
  <si>
    <t xml:space="preserve">                           รวมแผนงานการรักษาความสงบภายใน</t>
  </si>
  <si>
    <t xml:space="preserve">            ค่าอาหารเสริม (นม)</t>
  </si>
  <si>
    <t xml:space="preserve">            ค่าอาหารกลางวันเด็กนักเรียน</t>
  </si>
  <si>
    <t xml:space="preserve">            วัสดุกีฬา</t>
  </si>
  <si>
    <t xml:space="preserve">            ครุภัณฑ์ไฟฟ้าและวิทยุ</t>
  </si>
  <si>
    <t>แผนงานการศาสนาวัฒนธรรมและนันทนาการ</t>
  </si>
  <si>
    <t xml:space="preserve">            ครุภัณฑ์คอมพิวเตอร์</t>
  </si>
  <si>
    <t xml:space="preserve">                                      รวมงานบริหารงานคลัง</t>
  </si>
  <si>
    <t xml:space="preserve">            ครุภัณฑ์เครื่องดับเพลิง</t>
  </si>
  <si>
    <t xml:space="preserve">                                      รวมแผนงานบริหารงานทั่วไป</t>
  </si>
  <si>
    <t>งานกีฬาและนันทนาการ</t>
  </si>
  <si>
    <t>งานศาสนาวัฒนธรรมท้องถิ่น</t>
  </si>
  <si>
    <t xml:space="preserve">             -อุดหนุนโรงเรียนสำหรับสนับสนุนอาหารกลางวัน</t>
  </si>
  <si>
    <t xml:space="preserve">             -โครงการเสริมสร้างพัฒนาการเด็กปฐมวัย</t>
  </si>
  <si>
    <t xml:space="preserve">             -โครงการงานวันเด็กแห่งชาติ</t>
  </si>
  <si>
    <t xml:space="preserve">             -อุดหนุนคณะกรรมการหมู่บ้าน หมู่ที่ 3</t>
  </si>
  <si>
    <t xml:space="preserve">             -โครงการป้องกันควบคุมโรคพิษสุนัขบ้า</t>
  </si>
  <si>
    <t xml:space="preserve">             -โครงการบริการการแพทย์ฉุกเฉิน    </t>
  </si>
  <si>
    <t xml:space="preserve">             -อุดหนุนศูนย์สาธารณสุขมูลฐานชุมชนประจำหมู่บ้าน    </t>
  </si>
  <si>
    <t xml:space="preserve">             -อุดหนุนเหล่ากาชาดจังหวัดพัทลุง </t>
  </si>
  <si>
    <t xml:space="preserve">    -เงินเพิ่มพิเศษสำหรับการสู้รบ</t>
  </si>
  <si>
    <t>รายงานรายละเอียดประมาณการรายจ่าย</t>
  </si>
  <si>
    <t>ส่วนท้องถิ่น</t>
  </si>
  <si>
    <t xml:space="preserve">     งบบุคลากร (หมวดเงินเดือน ค่าจ้างประจำ </t>
  </si>
  <si>
    <t>และค่าจ้างชั่วคราว)</t>
  </si>
  <si>
    <t xml:space="preserve">ส่วนที่  1       </t>
  </si>
  <si>
    <t xml:space="preserve">คำแถลงประกอบงบประมาณรายจ่าย </t>
  </si>
  <si>
    <t xml:space="preserve">      - แผนงานงบกลาง</t>
  </si>
  <si>
    <t xml:space="preserve">      - แผนงานบริหารงานทั่วไป</t>
  </si>
  <si>
    <t xml:space="preserve">      - แผนงานการรักษาความสงบภายใน</t>
  </si>
  <si>
    <t xml:space="preserve">      - แผนงานการศึกษา</t>
  </si>
  <si>
    <t xml:space="preserve">      - แผนงานสาธารณสุข</t>
  </si>
  <si>
    <t xml:space="preserve">      - แผนงานสังคมสงเคราะห์</t>
  </si>
  <si>
    <t xml:space="preserve">      - แผนงานเคหะและชุมชน</t>
  </si>
  <si>
    <t>และลูกจ้าง</t>
  </si>
  <si>
    <t>หรือเจ็บป่วย เพราะปฏิบัติงานในหน้าที่</t>
  </si>
  <si>
    <t>ตายในระหว่างเดินทางไปราชการ</t>
  </si>
  <si>
    <t>รวมเป็นเงินทั้งสิ้น</t>
  </si>
  <si>
    <t xml:space="preserve">             -อุดหนุนการไฟฟ้าส่วนภูมิภาค สาขาอำเภอควนขนุน  </t>
  </si>
  <si>
    <t xml:space="preserve">             -โครงการส่งนักกีฬาเข้าร่วมการแข่งขัน</t>
  </si>
  <si>
    <t xml:space="preserve">             -โครงการแข่งขันกีฬาต้านยาเสพติด</t>
  </si>
  <si>
    <t xml:space="preserve">             -อุดหนุนคณะกรรมการหมู่บ้าน  หมู่ที่ 1-13 </t>
  </si>
  <si>
    <t xml:space="preserve">             -โครงการจัดงานประเพณีชักพระ</t>
  </si>
  <si>
    <t xml:space="preserve">             -โครงการประเพณีวันเข้าพรรษา</t>
  </si>
  <si>
    <t xml:space="preserve">      ที่ดินและสิ่งก่อสร้าง</t>
  </si>
  <si>
    <t>รายละเอียดประกอบ</t>
  </si>
  <si>
    <t xml:space="preserve"> รายงานประมาณการรายจ่าย</t>
  </si>
  <si>
    <t xml:space="preserve"> แผนงานบริหารงานทั่วไป</t>
  </si>
  <si>
    <t>ค่าน้ำประปา</t>
  </si>
  <si>
    <t xml:space="preserve">      - แผนงานสร้างความเข้มแข็งของชุมชน</t>
  </si>
  <si>
    <t xml:space="preserve">      - แผนงานการศาสนาวัฒนธรรมและนันทนาการ</t>
  </si>
  <si>
    <t xml:space="preserve">      - แผนงานการเกษตร</t>
  </si>
  <si>
    <t xml:space="preserve">      - รายงานรายละเอียดประมาณการรายจ่าย</t>
  </si>
  <si>
    <t xml:space="preserve">      - รายงานประมาณการรายจ่าย</t>
  </si>
  <si>
    <t xml:space="preserve">      - รายงานรายละเอียดประมาณการรายรับ</t>
  </si>
  <si>
    <t xml:space="preserve">      - รายงานประมาณการรายรับ</t>
  </si>
  <si>
    <t xml:space="preserve">      - คำแถลงงบประมาณ</t>
  </si>
  <si>
    <t xml:space="preserve">      - บันทึกหลักการและเหตุผล</t>
  </si>
  <si>
    <t xml:space="preserve">      - รายจ่ายตามงานและงบรายจ่าย</t>
  </si>
  <si>
    <t xml:space="preserve">      - เทศบัญญัติงบประมาณรายจ่าย</t>
  </si>
  <si>
    <t>เงินประจำตำแหน่ง</t>
  </si>
  <si>
    <t xml:space="preserve">  ภาษีโรงเรือนและที่ดิน</t>
  </si>
  <si>
    <t xml:space="preserve">  ภาษีบำรุงท้องที่</t>
  </si>
  <si>
    <t xml:space="preserve">  ภาษีป้าย</t>
  </si>
  <si>
    <t xml:space="preserve">  อากรรังนกอีแอ่น</t>
  </si>
  <si>
    <t xml:space="preserve">  ค่าธรรมเนียมเกี่ยวกับใบอนุญาตการขายสุรา</t>
  </si>
  <si>
    <t xml:space="preserve">  ค่าธรรมเนียมเกี่ยวกับใบอนุญาตการพนัน</t>
  </si>
  <si>
    <t xml:space="preserve">  ค่าธรรมเนียมเก็บและขนมูลฝอย</t>
  </si>
  <si>
    <t xml:space="preserve">  ค่าธรรมเนียมปิด โปรย ติดตั้งแผ่นประกาศ หรือแผ่นปลิว เพื่อการโฆษณา</t>
  </si>
  <si>
    <t xml:space="preserve">  ค่าธรรมเนียมการแพทย์</t>
  </si>
  <si>
    <t xml:space="preserve">  ค่าธรรมเนียมจดทะเบียนพาณิชย์</t>
  </si>
  <si>
    <t xml:space="preserve">  ค่าธรรมเนียมอื่นๆ</t>
  </si>
  <si>
    <t xml:space="preserve">  ค่าปรับผู้กระทำความผิดกฎหมายจราจรทางบก</t>
  </si>
  <si>
    <t xml:space="preserve">  ค่าปรับการผิดสัญญา</t>
  </si>
  <si>
    <t xml:space="preserve">  ค่าปรับอื่นๆ</t>
  </si>
  <si>
    <t xml:space="preserve">  ค่าใบอนุญาตจำหน่ายสินค้าในที่หรือทางสาธารณะ</t>
  </si>
  <si>
    <t xml:space="preserve">  ค่าใบอนุญาตอื่นๆ</t>
  </si>
  <si>
    <t xml:space="preserve">  ค่าเช่าหรือบริการสถานที่</t>
  </si>
  <si>
    <t xml:space="preserve">  ดอกเบี้ย</t>
  </si>
  <si>
    <t xml:space="preserve">  รายได้จากสาธารณูปโภคและการพาณิชย์</t>
  </si>
  <si>
    <t xml:space="preserve">  เงินที่มีผู้อุทิศให้</t>
  </si>
  <si>
    <t xml:space="preserve">  ค่าขายแบบแปลน</t>
  </si>
  <si>
    <t xml:space="preserve">  ค่ารับรองสำเนาและถ่ายเอกสาร</t>
  </si>
  <si>
    <t xml:space="preserve">  รายได้เบ็ดเตล็ดอื่นๆ</t>
  </si>
  <si>
    <t>หมวดรายได้จากทุน</t>
  </si>
  <si>
    <t xml:space="preserve">  ค่าขายทอดตลาดทรัพย์สิน</t>
  </si>
  <si>
    <t xml:space="preserve">                                                     รวมหมวดรายได้จากทุน</t>
  </si>
  <si>
    <t>งานป้องกันภัยฝ่ายพลเรือนและระงับอัคคีภัย</t>
  </si>
  <si>
    <t>วัสดุกีฬา</t>
  </si>
  <si>
    <t>แผนงานการเกษตร</t>
  </si>
  <si>
    <t>งานอนุรักษ์แหล่งน้ำและป่าไม้</t>
  </si>
  <si>
    <t>งานส่งเสริมการเกษตร</t>
  </si>
  <si>
    <t xml:space="preserve">    ค่ารับรองสำเนาและถ่ายเอกสาร</t>
  </si>
  <si>
    <t xml:space="preserve">    รายได้เบ็ดเตล็ดอื่นๆ</t>
  </si>
  <si>
    <t xml:space="preserve">หมวดรายได้จากทุน </t>
  </si>
  <si>
    <t xml:space="preserve">    ค่าขายทอดตลาดทรัพย์สิน </t>
  </si>
  <si>
    <t>รายได้ที่รัฐบาลเก็บแล้วจัดสรรให้องค์กรปกครองส่วนท้องถิ่น</t>
  </si>
  <si>
    <t xml:space="preserve">    ค่าปรับอื่นๆ</t>
  </si>
  <si>
    <t xml:space="preserve">    ค่าใบอนุญาตจำหน่ายสินค้าในที่หรือทางสาธารณะ</t>
  </si>
  <si>
    <t xml:space="preserve">    ค่าใบอนุญาตอื่นๆ</t>
  </si>
  <si>
    <t xml:space="preserve">    ค่าเช่าหรือบริการสถานที่</t>
  </si>
  <si>
    <t xml:space="preserve">    ดอกเบี้ย</t>
  </si>
  <si>
    <t xml:space="preserve">    รายได้จากสาธารณูปโภคและการพาณิชย์</t>
  </si>
  <si>
    <t xml:space="preserve">    เงินที่มีผู้อุทิศให้</t>
  </si>
  <si>
    <t xml:space="preserve">    คำชี้แจง  ประมาณการไว้ตามจำนวนที่คาดว่าจะได้รับ   </t>
  </si>
  <si>
    <t xml:space="preserve">    ค่าขายแบบแปลน</t>
  </si>
  <si>
    <t>แผนงานการรักษาความสงบภายใน</t>
  </si>
  <si>
    <t xml:space="preserve">      เงินอุดหนุน</t>
  </si>
  <si>
    <t xml:space="preserve">     แผนงานงบกลาง</t>
  </si>
  <si>
    <t xml:space="preserve">     งบเงินอุดหนุน (หมวดเงินอุดหนุน)</t>
  </si>
  <si>
    <t>ท่านประธานสภาฯ และสมาชิกสภาเทศบาลตำบลพนางตุง</t>
  </si>
  <si>
    <t xml:space="preserve">             -โครงการป้องกันและลดอุบัติเหตุทางถนน</t>
  </si>
  <si>
    <t xml:space="preserve">             -ค่าใช้จ่ายในการพัฒนาผู้ดูแลเด็ก</t>
  </si>
  <si>
    <t>ปี 2558</t>
  </si>
  <si>
    <t xml:space="preserve"> บาท   แยกเป็น</t>
  </si>
  <si>
    <t>ผู้อยู่ในข่ายชำระภาษี</t>
  </si>
  <si>
    <t xml:space="preserve">    คำชี้แจง  ประมาณการไว้มากกว่าปีงบประมาณที่ผ่านมาตามจำนวน</t>
  </si>
  <si>
    <t>ว่าจะได้รับ</t>
  </si>
  <si>
    <t>โฆษณา</t>
  </si>
  <si>
    <t xml:space="preserve">    ค่าธรรมเนียมปิด โปรย ติดตั้งแผ่นประกาศ หรือแผ่นปลิวเพื่อการ</t>
  </si>
  <si>
    <t xml:space="preserve">    คำชี้แจง  ประมาณการไว้น้อยกว่าปีงบประมาณที่ผ่านมาตามจำนวน</t>
  </si>
  <si>
    <t xml:space="preserve">จากยอดเงินที่ฝากไว้กับธนาคาร </t>
  </si>
  <si>
    <t xml:space="preserve">    คำชี้แจง  ประมาณการมากกว่าปีงบประมาณที่ผ่านมาตามจำนวน</t>
  </si>
  <si>
    <t>ที่ดิน</t>
  </si>
  <si>
    <t xml:space="preserve">    ค่าธรรมเนียมจดทะเบียนสิทธิและนิติกรรมตามประมวลกฎหมาย</t>
  </si>
  <si>
    <t>ถ่ายโอนเลือกทำ</t>
  </si>
  <si>
    <t xml:space="preserve">    เงินอุดหนุนทั่วไปสำหรับดำเนินการตามอำนาจหน้าที่ และภารกิจ</t>
  </si>
  <si>
    <t xml:space="preserve">    คำชี้แจง  ประมาณการไว้ตามจำนวนที่คาดว่าจะได้รับเพิ่มขึ้น</t>
  </si>
  <si>
    <t>เงินประจำตำแหน่ง (พนักงาน)</t>
  </si>
  <si>
    <t>เงินเพิ่มอื่นๆที่จ่ายควบกับเงินเดือนพนักงาน</t>
  </si>
  <si>
    <t>เงินค่าจ้างประจำ</t>
  </si>
  <si>
    <t>เงินสวัสดิการเกี่ยวกับเบี้ยกันดารพนักงานและลูกจ้าง</t>
  </si>
  <si>
    <t>เงินสวัสดิการเกี่ยวกับการช่วยเหลือบุตรพนักงาน</t>
  </si>
  <si>
    <t>เงินสวัสดิการเกี่ยวกับการศึกษาบุตรพนักงานและลูกจ้าง</t>
  </si>
  <si>
    <t>เงินสวัสดิการเกี่ยวกับการรักษาพยาบาลพนักงาน</t>
  </si>
  <si>
    <t>เงินทำขวัญพนักงานและลูกจ้างซึ่งได้รับอันตราย</t>
  </si>
  <si>
    <t>เงินเกี่ยวกับศพพนักงานและลูกจ้างซึ่งถึงแก่ความ</t>
  </si>
  <si>
    <t>เงินช่วยเหลือค่าครองชีพผู้รับบำนาญของพนักงาน</t>
  </si>
  <si>
    <t>เงินสมทบกองทุนบำเหน็จบำนาญของข้าราชการ</t>
  </si>
  <si>
    <t>เงินสำรองสำหรับเงินเดือนและค่าจ้างที่กำหนดใหม่</t>
  </si>
  <si>
    <t>เงินเพิ่มการครองชีพชั่วคราว</t>
  </si>
  <si>
    <t>เงินประโยชน์ตอบแทนอื่นเป็นกรณีพิเศษ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</si>
  <si>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</si>
  <si>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</si>
  <si>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</si>
  <si>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</si>
  <si>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</si>
  <si>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</si>
  <si>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</si>
  <si>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</si>
  <si>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</si>
  <si>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</si>
  <si>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</si>
  <si>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</si>
  <si>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</si>
  <si>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</si>
  <si>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</si>
  <si>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</si>
  <si>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</si>
  <si>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</si>
  <si>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</si>
  <si>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</si>
  <si>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จำนวนที่คาดว่าจะได้รับ</t>
  </si>
  <si>
    <t xml:space="preserve">      - แผนงานอุตสาหกรรมและการโยธา</t>
  </si>
  <si>
    <t xml:space="preserve">      - แผนงานการพาณิชย์</t>
  </si>
  <si>
    <t>(ร่าง)</t>
  </si>
  <si>
    <t xml:space="preserve">ส่วนที่  2       </t>
  </si>
  <si>
    <t xml:space="preserve">             ค่าก่อสร้างสิ่งสาธารณูปโภค</t>
  </si>
  <si>
    <t xml:space="preserve">             -ค่ารับรอง</t>
  </si>
  <si>
    <t xml:space="preserve">             -ค่าเลี้ยงรับรอง</t>
  </si>
  <si>
    <t xml:space="preserve">             -ค่าใช้จ่ายในพิธีทางศาสนา/รัฐพิธีต่างๆ</t>
  </si>
  <si>
    <t xml:space="preserve">             -โครงการรังวัดพื้นที่สาธารณะประโยชน์แปลงทะเลน้อย</t>
  </si>
  <si>
    <t>งานเทศกิจ</t>
  </si>
  <si>
    <t xml:space="preserve">          รวมงานเทศกิจ</t>
  </si>
  <si>
    <t xml:space="preserve">             -ค่าใช้จ่ายในการบริหารสถานศึกษา (อาหารกลางวัน)</t>
  </si>
  <si>
    <t xml:space="preserve">            ครุภัณฑ์โฆษณาและเผยแพร่</t>
  </si>
  <si>
    <t xml:space="preserve">             -อุดหนุนโรงเรียนวัดไทรงาม (Day camp)</t>
  </si>
  <si>
    <t xml:space="preserve">             -โครงการรวมพลคนรักษ์เล เพื่อชุมชนสะอาด บ้านเรือน</t>
  </si>
  <si>
    <t xml:space="preserve">             น่าอยู่</t>
  </si>
  <si>
    <t xml:space="preserve">             -โครงการส่งเสริมอนุรักษ์ดนตรีไทย (กลองยาว)</t>
  </si>
  <si>
    <t xml:space="preserve">            ค่าบำรุงรักษาและปรับปรุงที่ดินและสิ่งก่อสร้าง</t>
  </si>
  <si>
    <t>รับจริง</t>
  </si>
  <si>
    <t xml:space="preserve">     แผนงานอุตสาหกรรมและการโยธา</t>
  </si>
  <si>
    <t xml:space="preserve">      ค่าที่ดินและสิ่งก่อสร้าง</t>
  </si>
  <si>
    <t xml:space="preserve">     แผนงานอุตสาหกรรรมและการโยธา</t>
  </si>
  <si>
    <t>(นายพิชิต  ขันติพันธุ์)</t>
  </si>
  <si>
    <t>ขึ้นไว้โดยความเห็นชอบของสภาเทศบาลตำบลพนางตุง และผู้ว่าราชการจังหวัดพัทลุง ดังต่อไปนี้</t>
  </si>
  <si>
    <t>เงินสมทบ กบท.</t>
  </si>
  <si>
    <t>ครุภัณฑ์ยานพาหนะฯ</t>
  </si>
  <si>
    <t>ครุภัณฑ์โฆษณาและเผยแพร่</t>
  </si>
  <si>
    <t>อุตสาหกรรมฯ</t>
  </si>
  <si>
    <t>เงินเดือน</t>
  </si>
  <si>
    <t xml:space="preserve"> (ฝ่ายการเมือง)</t>
  </si>
  <si>
    <t xml:space="preserve"> (ฝ่ายประจำ)</t>
  </si>
  <si>
    <t>ค่าที่ดินและ</t>
  </si>
  <si>
    <t>สิ่งก่อสร้าง</t>
  </si>
  <si>
    <t>รายรับจริงทั้งสิ้น</t>
  </si>
  <si>
    <t>ประกอบเทศบัญญัติงบประมาณรายจ่าย</t>
  </si>
  <si>
    <t xml:space="preserve">    -เงินเพิ่มสำหรับตำแหน่งที่มีเหตุพิเศษ ตำแหน่ง นิติกร </t>
  </si>
  <si>
    <t>(พ.ต.ก)</t>
  </si>
  <si>
    <t xml:space="preserve">    คำชี้แจง  ประมาณการไว้เท่ากับปีงบประมาณที่ผ่านมาตามจำนวน</t>
  </si>
  <si>
    <t xml:space="preserve">    คำชี้แจง  ประมาณการไว้เท่ากับปีงบประมาณที่ผ่านมาโดยคำนวณ</t>
  </si>
  <si>
    <t>ปี 2559</t>
  </si>
  <si>
    <t xml:space="preserve">             -เงินเพิ่มพิเศษสำหรับตำแหน่งที่มีเหตุพิเศษ ตำแหน่ง นิติกร </t>
  </si>
  <si>
    <t xml:space="preserve">            -ค่าตอบแทนผู้ปฏิบัติราชการอันเป็นประโยชน์แก่เทศบาล</t>
  </si>
  <si>
    <t xml:space="preserve">            -ค่าต่อเติมอาคารศูนย์พัฒนาเด็กเล็กบ้านในยาง</t>
  </si>
  <si>
    <t xml:space="preserve">            -ค่าก่อสร้างที่พักผู้ปกครองเพื่อรอรับ-ส่งเด็ก พร้อม</t>
  </si>
  <si>
    <t xml:space="preserve">            ป้ายนิเทศ</t>
  </si>
  <si>
    <t xml:space="preserve">             -โครงการอาหารสะอาด รสชาติ อร่อย</t>
  </si>
  <si>
    <t xml:space="preserve">             -โครงการฝึกอบรมกลุ่มอาชีพ</t>
  </si>
  <si>
    <t xml:space="preserve">             -โครงการเดินพาน แลชุมชน คนเลน้อย</t>
  </si>
  <si>
    <t xml:space="preserve">             -อุดหนุนโรงเรียนพนางตุง ตามโครงการมัคคุเทศก์น้อย</t>
  </si>
  <si>
    <t xml:space="preserve">             -โครงการอนุรักษ์พันธุกรรมพืช เฉลิมพระเกียรติ </t>
  </si>
  <si>
    <t>ประมาณการ
ปี 2559</t>
  </si>
  <si>
    <t>การรักษาความสงบ</t>
  </si>
  <si>
    <t>สร้างความเข้มแข็งชุมชน</t>
  </si>
  <si>
    <t>การศาสนา</t>
  </si>
  <si>
    <t>อุตสาหกรรมและการ</t>
  </si>
  <si>
    <t>แผนงานการพาณิชย์</t>
  </si>
  <si>
    <t xml:space="preserve">     แผนงานการพาณิชย์</t>
  </si>
  <si>
    <t>การพาณิชย์</t>
  </si>
  <si>
    <t xml:space="preserve"> แผนงานการพาณิชย์</t>
  </si>
  <si>
    <t xml:space="preserve">    งบประมาณรายจ่ายทั่วไป</t>
  </si>
  <si>
    <t xml:space="preserve">            เงินค่าตอบแทนสมาชิกสภาเทศบาล</t>
  </si>
  <si>
    <t xml:space="preserve"> แผนงานอุตสาหกรรมและการโยธา</t>
  </si>
  <si>
    <t>ค่าก่อสร้างสิ่งสาธารณูป</t>
  </si>
  <si>
    <t>โภค</t>
  </si>
  <si>
    <t xml:space="preserve">            -เงินประโยชน์ตอบแทนอื่นเป็นกรณีพิเศษ</t>
  </si>
  <si>
    <t xml:space="preserve">             -ค่าใช้จ่ายในการเดินทางไปราชการ</t>
  </si>
  <si>
    <t xml:space="preserve">            ครุภัณฑ์ยานพาหนะและขนส่ง (รถบรรทุก (ดีเซล)</t>
  </si>
  <si>
    <t xml:space="preserve">             -อุดหนุนโรงเรียนบ้านธรรมเถียร </t>
  </si>
  <si>
    <t xml:space="preserve">             -อุดหนุนคณะกรรมการหมู่บ้าน หมู่ที่ 4 </t>
  </si>
  <si>
    <t>ในมาตรา 65 พระราชบัญญัติเทศบาล พ.ศ.2496 และแก้ไขเพิ่มเติม (ฉบับที่ 13) พ.ศ.2552 จึงตราเทศบัญญัติ</t>
  </si>
  <si>
    <t>ระเบียบกระทรวงมหาดไทย ว่าด้วยการรับเงิน การเบิกจ่ายเงิน การฝากเงิน การเก็บรักษาเงิน และการตรวจ</t>
  </si>
  <si>
    <t xml:space="preserve"> ให้นายกเทศมนตรีตำบลพนางตุง มีหน้าที่รักษาการให้เป็นไปตามเทศบัญญัตินี้</t>
  </si>
  <si>
    <t xml:space="preserve">            -ค่าติดตั้งกันสาดอาคารศูนย์อบรมเด็กก่อนเกณฑ์ฯ</t>
  </si>
  <si>
    <t xml:space="preserve"> หมวดภาษีอากร</t>
  </si>
  <si>
    <t xml:space="preserve"> หมวดค่าธรรมเนียม ค่าปรับ และใบอนุญาต</t>
  </si>
  <si>
    <t xml:space="preserve"> หมวดรายได้จากทรัพย์สิน</t>
  </si>
  <si>
    <t xml:space="preserve"> หมวดรายได้จากสาธารณูปโภค และการพาณิชย์</t>
  </si>
  <si>
    <t xml:space="preserve"> หมวดรายได้เบ็ดเตล็ด</t>
  </si>
  <si>
    <t xml:space="preserve"> หมวดรายได้จากทุน</t>
  </si>
  <si>
    <t xml:space="preserve"> หมวดภาษีจัดสรร</t>
  </si>
  <si>
    <t>ประจำปีงบประมาณ พ.ศ.2560</t>
  </si>
  <si>
    <t xml:space="preserve">    คำชี้แจง  ประมาณการไว้เท่ากับปีงบประมาณที่ผ่านมาตาม</t>
  </si>
  <si>
    <t>ปี 2560</t>
  </si>
  <si>
    <t>ประจำปีงบประมาณ พ.ศ. 2560</t>
  </si>
  <si>
    <t xml:space="preserve">             -อุดหนุนคณะกรรมการหมู่บ้าน </t>
  </si>
  <si>
    <t xml:space="preserve">             -อุดหนุนโรงเรียนบ้านท่าช้าง</t>
  </si>
  <si>
    <t xml:space="preserve">             -อุดหนุนวิสาหกิจชุมชมท่าช้างฟื้นฟูเศรษฐกิจ หมู่ที่ 5 </t>
  </si>
  <si>
    <t xml:space="preserve">             -อุดหนุนวิสาหกิจชุมชนเกษตรยั่งยืน หมู่ที่ 5</t>
  </si>
  <si>
    <t xml:space="preserve">    คำชี้แจง  ประมาณมากกว่าปีงบประมาณที่ผ่านมาตามจำนวนที่คาด</t>
  </si>
  <si>
    <t xml:space="preserve">    คำชี้แจง  ประมาณการไว้มากกว่าปีงบประมาณที่ผ่านมาเนื่องจาก</t>
  </si>
  <si>
    <t>ตั้งรายรับเพิ่มเติมจากปีที่ผ่านมา</t>
  </si>
  <si>
    <t>การดำเนินการในปีงบประมาณ  พ.ศ. 2560 ดังต่อไปนี้</t>
  </si>
  <si>
    <t>ประกอบงบประมาณรายจ่ายประจำปีงบประมาณ พ.ศ.2560</t>
  </si>
  <si>
    <t>ในปีงบประมาณ พ.ศ.2559 ณ วันที่ 31 กรกฎาคม  พ.ศ.2559  เทศบาลตำบลพนางตุง</t>
  </si>
  <si>
    <t>2.  การบริหารงบประมาณในปีงบประมาณ พ.ศ.2559 ณ วันที่ 31 กรกฎาคม พ.ศ.2559</t>
  </si>
  <si>
    <t>ประมาณการ
ปี 2560</t>
  </si>
  <si>
    <t>รายรับจริง
ปี 2558</t>
  </si>
  <si>
    <t>รายจ่ายจริง
ปี 2558</t>
  </si>
  <si>
    <t>งบประมาณรายจ่ายประจำปีงบประมาณ พ.ศ. 2560</t>
  </si>
  <si>
    <t>เทศบัญญัติงบประมาณรายจ่าย ประจำปีงบประมาณ พ.ศ.2560</t>
  </si>
  <si>
    <t>เทศบัญญัติเรื่องงบประมาณรายจ่าย ประจำปีงบประมาณ พ.ศ.2560</t>
  </si>
  <si>
    <t xml:space="preserve">       เบี้ยยังชีพผู้สูงอายุ</t>
  </si>
  <si>
    <t xml:space="preserve">       เบี้ยยังชีพคนพิการ</t>
  </si>
  <si>
    <t xml:space="preserve">            ครุภัณฑ์ยานพาหนะและขนส่ง</t>
  </si>
  <si>
    <t xml:space="preserve">             -โครงการสนับสนุนค่าใช้จ่ายในการบริหารสถานศึกษา</t>
  </si>
  <si>
    <t xml:space="preserve">             -ค่าอาหารเสริม (นม)</t>
  </si>
  <si>
    <t xml:space="preserve">            -ค่าก่อสร้างเสาธงศูนย์พัฒนาเด็กเล็กบ้านในยาง</t>
  </si>
  <si>
    <t xml:space="preserve">             -อุดหนุนโรงเรียนบ้านธรรมเถียร ค่าอาหารกลางวัน</t>
  </si>
  <si>
    <t xml:space="preserve">             -อุดหนุนโรงเรียนบ้านท่าช้าง ค่าอาหารกลางวัน</t>
  </si>
  <si>
    <t xml:space="preserve">             -อุดหนุนโรงเรียนวัดไทรงาม ค่าอาหารกลางวัน</t>
  </si>
  <si>
    <t xml:space="preserve">             -อุดหนุนโรงเรียนบ้านชายคลอง ค่าอาหารกลางวัน</t>
  </si>
  <si>
    <t xml:space="preserve">             -อุดหนุนโรงเรียนบ้านควนพนางตุง ค่าอาหารกลางวัน</t>
  </si>
  <si>
    <t xml:space="preserve">             -โครงการอบรมเชิงปฏิบัติการผู้ประกอบการร้านอาหาร</t>
  </si>
  <si>
    <t xml:space="preserve">             -โครงการครอบครัวสัมพันธ์</t>
  </si>
  <si>
    <t xml:space="preserve">             -โครงการทอล์คโชว์ธรรมะ ปฏิบัติธรรมนำใจ</t>
  </si>
  <si>
    <t xml:space="preserve">             -โครงการปั่นสองล้อตามง้อแสงตะวัน</t>
  </si>
  <si>
    <t xml:space="preserve">            คำนวณ-เหมืองชลประทาน หมู่ที่ 6</t>
  </si>
  <si>
    <t xml:space="preserve">            -ค่าก่อสร้างถนนคอนกรีตเสริมเหล็ก สายบ้านนาย</t>
  </si>
  <si>
    <t xml:space="preserve">            -ค่าก่อสร้างถนนคอนกรีตเสริมเหล็ก สายบ้านนายอวบ-</t>
  </si>
  <si>
    <t xml:space="preserve">            บ้านนายวิเชียร หมู่ที่ 12</t>
  </si>
  <si>
    <t xml:space="preserve">            -ค่าก่อสร้างสะพานคนเดินสายศาลาอิ้ง-บ้านนายดิ้ม</t>
  </si>
  <si>
    <t xml:space="preserve">            หมู่ที่ 1</t>
  </si>
  <si>
    <t xml:space="preserve">             -โครงการจุลินทรีย์บำบัดน้ำเสีย</t>
  </si>
  <si>
    <t>งบประมาณรายจ่าย ประจำปีงบประมาณ พ.ศ.2560</t>
  </si>
  <si>
    <t>โดยที่เป็นการสมควรตั้งงบประมาณรายจ่ายประจำปีงบประมาณ พ.ศ.2560 อาศัยอำนาจตามความ</t>
  </si>
  <si>
    <t>เทศบัญญัติ  นี้เรียกว่า เทศบัญญัติงบประมาณรายจ่าย ประจำปีงบประมาณ พ.ศ.2560</t>
  </si>
  <si>
    <t>เทศบัญญัติ  นี้ให้ใช้บังคับตั้งแต่ วันที่ 1 ตุลาคม  พ.ศ. 2559 เป็นต้นไป</t>
  </si>
  <si>
    <t xml:space="preserve">            -โครงการขยายพันธุ์สัตว์น้ำจืดในแหล่งน้ำสาธารณะ</t>
  </si>
  <si>
    <t xml:space="preserve">            -โครงการพัฒนาศักยภาพการดำเนินงานของศูนย์ถ่าย</t>
  </si>
  <si>
    <t xml:space="preserve">            ทอดเทคโนโลยีทางการเกษตรประจำตำบลพนางตุง</t>
  </si>
  <si>
    <t>เบี้ยยังชีพผู้สูงอายุ</t>
  </si>
  <si>
    <t>เบี้ยยังชีพคนพิการ</t>
  </si>
  <si>
    <t xml:space="preserve">  -</t>
  </si>
  <si>
    <t>เงินอุดหนุนที่รัฐบาลให้ตามอำนาจหน้าที่และภารกิจถ่ายโอน</t>
  </si>
  <si>
    <t>รายจ่ายที่จ่ายจากเงินอุดหนุนที่รัฐบาลให้ตามอำนาจหน้าที่</t>
  </si>
  <si>
    <t>และภารกิจถ่ายโอน</t>
  </si>
  <si>
    <t xml:space="preserve">บัดนี้ ถึงเวลาที่นายกเทศมนตรีตำบลพนางตุง จะได้เสนอเทศบัญญัติงบประมาณรายจ่าย  </t>
  </si>
  <si>
    <t>ชี้แจงให้ท่านประธานสภา และสมาชิกทุกท่านได้ทราบถึงสถานะการคลัง ตลอดจนหลักการและแนวนโยบาย</t>
  </si>
  <si>
    <t>ประจำปี ต่อสภาเทศบาลตำบลพนางตุง อีกครั้งหนึ่ง ฉะนั้น ในโอกาสนี้ นายกเทศมนตรีตำบลพนางตุง จึงขอ</t>
  </si>
  <si>
    <t>เงินขององค์กรปกครองส่วนท้องถิ่น (ฉบับที่ 3) พ.ศ. 2558 และหนังสือสั่งการที่เกี่ยวข้อง</t>
  </si>
  <si>
    <t>งบประมาณรายจ่ายประจำปีงบประมาณ พ.ศ.2560 เป็นจำนวนรวมทั้งสิ้น 63,370,000 บาท</t>
  </si>
  <si>
    <t>เป็นจำนวนรวมทั้งสิ้น 63,370,000 บาท โดยแยกรายละเอียดตามแผนงานได้ดังนี้</t>
  </si>
  <si>
    <t xml:space="preserve">        นายกเทศมนตรีตำบลพนางตุง</t>
  </si>
  <si>
    <t xml:space="preserve"> หมวดเงินอุดหนุนทั่วไปตามอำนาจหน้าที่และ</t>
  </si>
  <si>
    <t>ภารกิจถ่ายโอน</t>
  </si>
  <si>
    <r>
      <t>หมายเหตุ</t>
    </r>
    <r>
      <rPr>
        <sz val="16"/>
        <rFont val="TH SarabunPSK"/>
        <family val="2"/>
      </rPr>
      <t xml:space="preserve">    คิดเป็นร้อยละ 24.40 % ของเงินงบประมาณรายจ่ายประจำปี (63,370,000 บาท)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</si>
</sst>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41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u/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7"/>
      <color indexed="8"/>
      <name val="TH SarabunPSK"/>
      <family val="2"/>
    </font>
    <font>
      <b/>
      <sz val="14"/>
      <color indexed="8"/>
      <name val="TH SarabunPSK"/>
      <family val="2"/>
    </font>
    <font>
      <b/>
      <u/>
      <sz val="16"/>
      <name val="TH SarabunPSK"/>
      <family val="2"/>
    </font>
    <font>
      <b/>
      <sz val="18"/>
      <color indexed="8"/>
      <name val="TH SarabunPSK"/>
      <family val="2"/>
    </font>
    <font>
      <b/>
      <sz val="24"/>
      <name val="TH SarabunPSK"/>
      <family val="2"/>
    </font>
    <font>
      <sz val="24"/>
      <name val="TH SarabunPSK"/>
      <family val="2"/>
    </font>
    <font>
      <b/>
      <sz val="18"/>
      <name val="TH SarabunPSK"/>
      <family val="2"/>
    </font>
    <font>
      <b/>
      <sz val="20"/>
      <color indexed="8"/>
      <name val="TH SarabunPSK"/>
      <family val="2"/>
    </font>
    <font>
      <b/>
      <sz val="36"/>
      <name val="TH SarabunPSK"/>
      <family val="2"/>
    </font>
    <font>
      <b/>
      <sz val="32"/>
      <name val="TH SarabunPSK"/>
      <family val="2"/>
    </font>
    <font>
      <b/>
      <sz val="30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u val="doubleAccounting"/>
      <sz val="12"/>
      <name val="TH SarabunPSK"/>
      <family val="2"/>
    </font>
    <font>
      <b/>
      <u val="double"/>
      <sz val="12"/>
      <name val="TH SarabunPSK"/>
      <family val="2"/>
    </font>
    <font>
      <b/>
      <u val="doubleAccounting"/>
      <sz val="12"/>
      <name val="TH SarabunPSK"/>
      <family val="2"/>
    </font>
    <font>
      <sz val="10"/>
      <name val="Arial"/>
      <family val="2"/>
    </font>
    <font>
      <sz val="15"/>
      <color indexed="8"/>
      <name val="TH SarabunPSK"/>
      <family val="2"/>
    </font>
    <font>
      <sz val="18"/>
      <name val="TH SarabunPSK"/>
      <family val="2"/>
    </font>
    <font>
      <sz val="14"/>
      <name val="TH SarabunPSK"/>
      <family val="2"/>
    </font>
    <font>
      <u val="singleAccounting"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i/>
      <sz val="16"/>
      <color indexed="8"/>
      <name val="TH SarabunPSK"/>
      <family val="2"/>
    </font>
    <font>
      <i/>
      <sz val="16"/>
      <color indexed="8"/>
      <name val="TH SarabunPSK"/>
      <family val="2"/>
    </font>
    <font>
      <b/>
      <i/>
      <sz val="16"/>
      <color rgb="FFFF0000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40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5" fillId="0" borderId="1" xfId="0" applyFont="1" applyBorder="1"/>
    <xf numFmtId="0" fontId="7" fillId="0" borderId="0" xfId="0" applyFont="1"/>
    <xf numFmtId="0" fontId="5" fillId="0" borderId="2" xfId="0" applyFont="1" applyBorder="1"/>
    <xf numFmtId="0" fontId="5" fillId="0" borderId="0" xfId="0" applyFont="1"/>
    <xf numFmtId="187" fontId="5" fillId="0" borderId="2" xfId="1" applyNumberFormat="1" applyFont="1" applyBorder="1"/>
    <xf numFmtId="0" fontId="9" fillId="0" borderId="3" xfId="0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/>
    <xf numFmtId="0" fontId="9" fillId="0" borderId="2" xfId="0" applyFont="1" applyBorder="1"/>
    <xf numFmtId="0" fontId="9" fillId="0" borderId="1" xfId="0" applyFont="1" applyBorder="1"/>
    <xf numFmtId="0" fontId="5" fillId="0" borderId="2" xfId="0" applyFont="1" applyBorder="1" applyAlignment="1">
      <alignment horizontal="left"/>
    </xf>
    <xf numFmtId="187" fontId="9" fillId="0" borderId="2" xfId="0" applyNumberFormat="1" applyFont="1" applyBorder="1"/>
    <xf numFmtId="187" fontId="5" fillId="0" borderId="2" xfId="0" applyNumberFormat="1" applyFont="1" applyBorder="1"/>
    <xf numFmtId="187" fontId="9" fillId="0" borderId="2" xfId="1" applyNumberFormat="1" applyFont="1" applyBorder="1"/>
    <xf numFmtId="3" fontId="9" fillId="0" borderId="2" xfId="0" applyNumberFormat="1" applyFont="1" applyBorder="1"/>
    <xf numFmtId="3" fontId="5" fillId="0" borderId="2" xfId="0" applyNumberFormat="1" applyFont="1" applyBorder="1"/>
    <xf numFmtId="0" fontId="5" fillId="0" borderId="2" xfId="0" applyFont="1" applyBorder="1" applyAlignment="1">
      <alignment horizontal="center"/>
    </xf>
    <xf numFmtId="187" fontId="5" fillId="0" borderId="2" xfId="1" applyNumberFormat="1" applyFont="1" applyBorder="1" applyAlignment="1">
      <alignment horizontal="center"/>
    </xf>
    <xf numFmtId="0" fontId="9" fillId="0" borderId="8" xfId="0" applyFont="1" applyBorder="1"/>
    <xf numFmtId="0" fontId="5" fillId="0" borderId="7" xfId="0" applyFont="1" applyBorder="1"/>
    <xf numFmtId="0" fontId="9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187" fontId="5" fillId="0" borderId="9" xfId="1" applyNumberFormat="1" applyFont="1" applyBorder="1"/>
    <xf numFmtId="187" fontId="5" fillId="0" borderId="9" xfId="0" applyNumberFormat="1" applyFont="1" applyBorder="1"/>
    <xf numFmtId="0" fontId="8" fillId="0" borderId="2" xfId="0" applyFont="1" applyBorder="1"/>
    <xf numFmtId="187" fontId="9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3" fontId="9" fillId="0" borderId="2" xfId="1" applyFont="1" applyBorder="1"/>
    <xf numFmtId="0" fontId="9" fillId="0" borderId="0" xfId="0" applyFont="1"/>
    <xf numFmtId="3" fontId="9" fillId="0" borderId="1" xfId="0" applyNumberFormat="1" applyFont="1" applyBorder="1"/>
    <xf numFmtId="43" fontId="5" fillId="0" borderId="2" xfId="1" applyFont="1" applyBorder="1"/>
    <xf numFmtId="3" fontId="5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3" fontId="5" fillId="0" borderId="2" xfId="1" applyNumberFormat="1" applyFont="1" applyBorder="1"/>
    <xf numFmtId="43" fontId="9" fillId="0" borderId="2" xfId="1" applyNumberFormat="1" applyFont="1" applyBorder="1"/>
    <xf numFmtId="43" fontId="9" fillId="0" borderId="2" xfId="0" applyNumberFormat="1" applyFont="1" applyBorder="1"/>
    <xf numFmtId="4" fontId="5" fillId="0" borderId="2" xfId="0" applyNumberFormat="1" applyFont="1" applyBorder="1"/>
    <xf numFmtId="4" fontId="9" fillId="0" borderId="2" xfId="0" applyNumberFormat="1" applyFont="1" applyBorder="1"/>
    <xf numFmtId="187" fontId="5" fillId="0" borderId="7" xfId="1" applyNumberFormat="1" applyFont="1" applyBorder="1"/>
    <xf numFmtId="0" fontId="9" fillId="0" borderId="0" xfId="0" applyFont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49" fontId="5" fillId="0" borderId="0" xfId="0" applyNumberFormat="1" applyFont="1"/>
    <xf numFmtId="0" fontId="5" fillId="0" borderId="0" xfId="0" applyFont="1" applyBorder="1"/>
    <xf numFmtId="0" fontId="5" fillId="0" borderId="0" xfId="0" applyFont="1" applyAlignment="1"/>
    <xf numFmtId="0" fontId="9" fillId="0" borderId="15" xfId="0" applyFont="1" applyBorder="1" applyAlignment="1">
      <alignment horizontal="right"/>
    </xf>
    <xf numFmtId="0" fontId="5" fillId="0" borderId="15" xfId="0" applyFont="1" applyBorder="1"/>
    <xf numFmtId="187" fontId="5" fillId="0" borderId="8" xfId="1" applyNumberFormat="1" applyFont="1" applyBorder="1"/>
    <xf numFmtId="187" fontId="5" fillId="0" borderId="9" xfId="1" applyNumberFormat="1" applyFont="1" applyBorder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43" fontId="5" fillId="0" borderId="2" xfId="0" applyNumberFormat="1" applyFont="1" applyBorder="1"/>
    <xf numFmtId="187" fontId="5" fillId="0" borderId="0" xfId="1" applyNumberFormat="1" applyFont="1"/>
    <xf numFmtId="0" fontId="9" fillId="0" borderId="6" xfId="0" applyFont="1" applyBorder="1"/>
    <xf numFmtId="0" fontId="9" fillId="0" borderId="3" xfId="0" applyFont="1" applyBorder="1" applyAlignment="1">
      <alignment horizontal="right" vertical="center"/>
    </xf>
    <xf numFmtId="0" fontId="9" fillId="0" borderId="5" xfId="0" applyFont="1" applyBorder="1" applyAlignment="1">
      <alignment horizontal="left"/>
    </xf>
    <xf numFmtId="187" fontId="5" fillId="0" borderId="3" xfId="1" applyNumberFormat="1" applyFont="1" applyBorder="1"/>
    <xf numFmtId="0" fontId="5" fillId="0" borderId="0" xfId="0" applyFont="1" applyAlignment="1">
      <alignment horizontal="center"/>
    </xf>
    <xf numFmtId="187" fontId="5" fillId="0" borderId="12" xfId="1" applyNumberFormat="1" applyFont="1" applyBorder="1"/>
    <xf numFmtId="187" fontId="5" fillId="0" borderId="11" xfId="0" applyNumberFormat="1" applyFont="1" applyBorder="1"/>
    <xf numFmtId="187" fontId="5" fillId="0" borderId="0" xfId="0" applyNumberFormat="1" applyFont="1" applyBorder="1"/>
    <xf numFmtId="0" fontId="5" fillId="0" borderId="12" xfId="0" applyFont="1" applyBorder="1"/>
    <xf numFmtId="187" fontId="5" fillId="0" borderId="12" xfId="1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87" fontId="5" fillId="0" borderId="16" xfId="1" applyNumberFormat="1" applyFont="1" applyBorder="1"/>
    <xf numFmtId="0" fontId="9" fillId="0" borderId="18" xfId="0" applyFont="1" applyBorder="1" applyAlignment="1"/>
    <xf numFmtId="0" fontId="5" fillId="0" borderId="18" xfId="0" applyFont="1" applyBorder="1" applyAlignment="1"/>
    <xf numFmtId="0" fontId="9" fillId="0" borderId="17" xfId="0" applyFont="1" applyBorder="1" applyAlignment="1">
      <alignment horizontal="right" vertical="center"/>
    </xf>
    <xf numFmtId="0" fontId="5" fillId="0" borderId="0" xfId="0" applyFont="1" applyBorder="1" applyAlignment="1"/>
    <xf numFmtId="0" fontId="9" fillId="0" borderId="0" xfId="0" applyFont="1" applyBorder="1" applyAlignment="1">
      <alignment horizontal="center"/>
    </xf>
    <xf numFmtId="187" fontId="5" fillId="0" borderId="12" xfId="0" applyNumberFormat="1" applyFont="1" applyBorder="1"/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43" fontId="5" fillId="0" borderId="0" xfId="1" applyFont="1"/>
    <xf numFmtId="43" fontId="5" fillId="0" borderId="0" xfId="1" applyNumberFormat="1" applyFont="1"/>
    <xf numFmtId="43" fontId="9" fillId="0" borderId="15" xfId="1" applyFont="1" applyBorder="1"/>
    <xf numFmtId="187" fontId="9" fillId="0" borderId="15" xfId="1" applyNumberFormat="1" applyFont="1" applyBorder="1"/>
    <xf numFmtId="0" fontId="5" fillId="0" borderId="2" xfId="0" applyFont="1" applyBorder="1" applyAlignment="1">
      <alignment horizontal="right"/>
    </xf>
    <xf numFmtId="187" fontId="9" fillId="0" borderId="5" xfId="1" applyNumberFormat="1" applyFont="1" applyBorder="1" applyAlignment="1">
      <alignment horizontal="center"/>
    </xf>
    <xf numFmtId="187" fontId="9" fillId="0" borderId="5" xfId="1" applyNumberFormat="1" applyFont="1" applyBorder="1"/>
    <xf numFmtId="187" fontId="9" fillId="0" borderId="5" xfId="0" applyNumberFormat="1" applyFont="1" applyBorder="1"/>
    <xf numFmtId="187" fontId="9" fillId="0" borderId="15" xfId="1" applyNumberFormat="1" applyFont="1" applyBorder="1" applyAlignment="1">
      <alignment horizontal="center"/>
    </xf>
    <xf numFmtId="187" fontId="9" fillId="0" borderId="15" xfId="0" applyNumberFormat="1" applyFont="1" applyBorder="1"/>
    <xf numFmtId="187" fontId="9" fillId="0" borderId="15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/>
    <xf numFmtId="0" fontId="9" fillId="0" borderId="15" xfId="0" applyFont="1" applyBorder="1" applyAlignment="1">
      <alignment horizontal="center"/>
    </xf>
    <xf numFmtId="0" fontId="5" fillId="0" borderId="3" xfId="0" applyFont="1" applyBorder="1"/>
    <xf numFmtId="0" fontId="5" fillId="0" borderId="0" xfId="0" applyFont="1" applyAlignment="1">
      <alignment horizontal="left"/>
    </xf>
    <xf numFmtId="4" fontId="5" fillId="0" borderId="0" xfId="0" applyNumberFormat="1" applyFont="1"/>
    <xf numFmtId="0" fontId="5" fillId="0" borderId="15" xfId="0" applyFont="1" applyBorder="1" applyAlignment="1">
      <alignment horizontal="center"/>
    </xf>
    <xf numFmtId="187" fontId="5" fillId="0" borderId="15" xfId="1" applyNumberFormat="1" applyFont="1" applyBorder="1"/>
    <xf numFmtId="3" fontId="5" fillId="0" borderId="15" xfId="0" applyNumberFormat="1" applyFont="1" applyBorder="1"/>
    <xf numFmtId="0" fontId="9" fillId="0" borderId="15" xfId="0" applyFont="1" applyBorder="1"/>
    <xf numFmtId="0" fontId="5" fillId="0" borderId="15" xfId="0" applyFont="1" applyBorder="1" applyAlignment="1">
      <alignment horizontal="left"/>
    </xf>
    <xf numFmtId="187" fontId="5" fillId="0" borderId="15" xfId="0" applyNumberFormat="1" applyFont="1" applyBorder="1"/>
    <xf numFmtId="43" fontId="9" fillId="0" borderId="15" xfId="0" applyNumberFormat="1" applyFont="1" applyBorder="1"/>
    <xf numFmtId="0" fontId="16" fillId="0" borderId="0" xfId="0" applyFont="1" applyAlignment="1">
      <alignment horizontal="right"/>
    </xf>
    <xf numFmtId="0" fontId="16" fillId="0" borderId="0" xfId="0" applyFont="1" applyAlignment="1"/>
    <xf numFmtId="43" fontId="5" fillId="0" borderId="2" xfId="1" applyFont="1" applyBorder="1" applyAlignment="1">
      <alignment horizontal="right"/>
    </xf>
    <xf numFmtId="0" fontId="21" fillId="0" borderId="0" xfId="0" applyFont="1"/>
    <xf numFmtId="0" fontId="21" fillId="0" borderId="19" xfId="0" applyFont="1" applyBorder="1"/>
    <xf numFmtId="0" fontId="21" fillId="0" borderId="20" xfId="0" applyFont="1" applyBorder="1"/>
    <xf numFmtId="0" fontId="21" fillId="0" borderId="20" xfId="0" applyFont="1" applyBorder="1" applyAlignment="1">
      <alignment horizontal="right"/>
    </xf>
    <xf numFmtId="0" fontId="21" fillId="0" borderId="21" xfId="0" applyFont="1" applyBorder="1"/>
    <xf numFmtId="0" fontId="21" fillId="0" borderId="18" xfId="0" applyFont="1" applyBorder="1"/>
    <xf numFmtId="0" fontId="21" fillId="0" borderId="1" xfId="0" applyFont="1" applyBorder="1"/>
    <xf numFmtId="187" fontId="21" fillId="0" borderId="1" xfId="1" applyNumberFormat="1" applyFont="1" applyBorder="1"/>
    <xf numFmtId="0" fontId="21" fillId="0" borderId="15" xfId="0" applyFont="1" applyBorder="1"/>
    <xf numFmtId="0" fontId="21" fillId="0" borderId="2" xfId="0" applyFont="1" applyBorder="1"/>
    <xf numFmtId="187" fontId="21" fillId="0" borderId="2" xfId="1" applyNumberFormat="1" applyFont="1" applyBorder="1"/>
    <xf numFmtId="187" fontId="21" fillId="0" borderId="15" xfId="1" applyNumberFormat="1" applyFont="1" applyBorder="1"/>
    <xf numFmtId="0" fontId="21" fillId="0" borderId="7" xfId="0" applyFont="1" applyBorder="1"/>
    <xf numFmtId="187" fontId="21" fillId="0" borderId="7" xfId="1" applyNumberFormat="1" applyFont="1" applyBorder="1"/>
    <xf numFmtId="3" fontId="21" fillId="0" borderId="15" xfId="0" applyNumberFormat="1" applyFont="1" applyBorder="1"/>
    <xf numFmtId="0" fontId="22" fillId="0" borderId="2" xfId="0" applyFont="1" applyBorder="1"/>
    <xf numFmtId="0" fontId="23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187" fontId="4" fillId="0" borderId="15" xfId="1" applyNumberFormat="1" applyFont="1" applyBorder="1"/>
    <xf numFmtId="0" fontId="16" fillId="0" borderId="0" xfId="0" applyFont="1"/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right"/>
    </xf>
    <xf numFmtId="187" fontId="9" fillId="0" borderId="0" xfId="0" applyNumberFormat="1" applyFont="1" applyBorder="1" applyAlignment="1">
      <alignment horizontal="center"/>
    </xf>
    <xf numFmtId="187" fontId="21" fillId="0" borderId="2" xfId="1" applyNumberFormat="1" applyFont="1" applyBorder="1" applyAlignment="1">
      <alignment horizontal="center"/>
    </xf>
    <xf numFmtId="0" fontId="21" fillId="0" borderId="12" xfId="0" applyFont="1" applyBorder="1"/>
    <xf numFmtId="187" fontId="21" fillId="0" borderId="2" xfId="0" applyNumberFormat="1" applyFont="1" applyBorder="1"/>
    <xf numFmtId="187" fontId="21" fillId="0" borderId="15" xfId="0" applyNumberFormat="1" applyFont="1" applyBorder="1"/>
    <xf numFmtId="187" fontId="21" fillId="0" borderId="1" xfId="0" applyNumberFormat="1" applyFont="1" applyBorder="1"/>
    <xf numFmtId="187" fontId="21" fillId="0" borderId="7" xfId="0" applyNumberFormat="1" applyFont="1" applyBorder="1"/>
    <xf numFmtId="0" fontId="3" fillId="0" borderId="0" xfId="0" applyFont="1" applyFill="1"/>
    <xf numFmtId="0" fontId="4" fillId="0" borderId="0" xfId="0" applyFont="1" applyAlignment="1"/>
    <xf numFmtId="187" fontId="5" fillId="2" borderId="0" xfId="1" applyNumberFormat="1" applyFont="1" applyFill="1"/>
    <xf numFmtId="0" fontId="5" fillId="2" borderId="0" xfId="0" applyFont="1" applyFill="1"/>
    <xf numFmtId="187" fontId="5" fillId="2" borderId="0" xfId="1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/>
    <xf numFmtId="0" fontId="0" fillId="2" borderId="0" xfId="0" applyFill="1"/>
    <xf numFmtId="3" fontId="4" fillId="2" borderId="0" xfId="0" applyNumberFormat="1" applyFont="1" applyFill="1" applyAlignment="1">
      <alignment horizontal="righ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Alignment="1"/>
    <xf numFmtId="0" fontId="21" fillId="0" borderId="12" xfId="0" applyFont="1" applyBorder="1" applyAlignment="1">
      <alignment horizontal="center"/>
    </xf>
    <xf numFmtId="187" fontId="5" fillId="0" borderId="15" xfId="1" applyNumberFormat="1" applyFont="1" applyBorder="1" applyAlignment="1">
      <alignment horizontal="center"/>
    </xf>
    <xf numFmtId="3" fontId="9" fillId="0" borderId="15" xfId="0" applyNumberFormat="1" applyFont="1" applyBorder="1"/>
    <xf numFmtId="187" fontId="4" fillId="0" borderId="2" xfId="1" applyNumberFormat="1" applyFont="1" applyBorder="1"/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187" fontId="9" fillId="0" borderId="2" xfId="1" applyNumberFormat="1" applyFont="1" applyBorder="1" applyAlignment="1">
      <alignment horizontal="center"/>
    </xf>
    <xf numFmtId="41" fontId="9" fillId="0" borderId="2" xfId="0" applyNumberFormat="1" applyFont="1" applyBorder="1" applyAlignment="1"/>
    <xf numFmtId="187" fontId="3" fillId="0" borderId="2" xfId="1" applyNumberFormat="1" applyFont="1" applyBorder="1"/>
    <xf numFmtId="10" fontId="5" fillId="0" borderId="2" xfId="0" applyNumberFormat="1" applyFont="1" applyBorder="1"/>
    <xf numFmtId="188" fontId="4" fillId="0" borderId="2" xfId="1" applyNumberFormat="1" applyFont="1" applyBorder="1"/>
    <xf numFmtId="43" fontId="5" fillId="0" borderId="2" xfId="0" applyNumberFormat="1" applyFont="1" applyBorder="1" applyAlignment="1">
      <alignment horizontal="center"/>
    </xf>
    <xf numFmtId="10" fontId="5" fillId="0" borderId="15" xfId="0" applyNumberFormat="1" applyFont="1" applyBorder="1"/>
    <xf numFmtId="187" fontId="9" fillId="0" borderId="1" xfId="1" applyNumberFormat="1" applyFont="1" applyBorder="1"/>
    <xf numFmtId="187" fontId="9" fillId="0" borderId="1" xfId="0" applyNumberFormat="1" applyFont="1" applyBorder="1"/>
    <xf numFmtId="187" fontId="5" fillId="0" borderId="1" xfId="1" applyNumberFormat="1" applyFont="1" applyBorder="1"/>
    <xf numFmtId="3" fontId="5" fillId="0" borderId="1" xfId="0" applyNumberFormat="1" applyFont="1" applyBorder="1"/>
    <xf numFmtId="3" fontId="5" fillId="0" borderId="2" xfId="0" applyNumberFormat="1" applyFont="1" applyBorder="1" applyAlignment="1">
      <alignment horizontal="right"/>
    </xf>
    <xf numFmtId="10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10" fontId="5" fillId="0" borderId="7" xfId="0" applyNumberFormat="1" applyFont="1" applyBorder="1"/>
    <xf numFmtId="187" fontId="5" fillId="0" borderId="1" xfId="1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right"/>
    </xf>
    <xf numFmtId="41" fontId="5" fillId="0" borderId="2" xfId="0" applyNumberFormat="1" applyFont="1" applyBorder="1"/>
    <xf numFmtId="3" fontId="9" fillId="0" borderId="2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right"/>
    </xf>
    <xf numFmtId="187" fontId="5" fillId="0" borderId="2" xfId="1" applyNumberFormat="1" applyFont="1" applyBorder="1" applyAlignment="1"/>
    <xf numFmtId="0" fontId="5" fillId="0" borderId="2" xfId="0" applyFont="1" applyBorder="1" applyAlignment="1"/>
    <xf numFmtId="187" fontId="5" fillId="0" borderId="15" xfId="1" applyNumberFormat="1" applyFont="1" applyBorder="1" applyAlignment="1"/>
    <xf numFmtId="187" fontId="9" fillId="0" borderId="4" xfId="0" applyNumberFormat="1" applyFont="1" applyBorder="1" applyAlignment="1"/>
    <xf numFmtId="187" fontId="9" fillId="0" borderId="0" xfId="0" applyNumberFormat="1" applyFont="1" applyBorder="1"/>
    <xf numFmtId="187" fontId="9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1" applyNumberFormat="1" applyFont="1" applyBorder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7" fillId="0" borderId="18" xfId="0" applyFont="1" applyBorder="1"/>
    <xf numFmtId="0" fontId="7" fillId="0" borderId="23" xfId="0" applyFont="1" applyBorder="1"/>
    <xf numFmtId="3" fontId="21" fillId="0" borderId="2" xfId="0" applyNumberFormat="1" applyFont="1" applyBorder="1"/>
    <xf numFmtId="3" fontId="21" fillId="0" borderId="2" xfId="0" applyNumberFormat="1" applyFont="1" applyBorder="1" applyAlignment="1">
      <alignment horizontal="center"/>
    </xf>
    <xf numFmtId="3" fontId="21" fillId="0" borderId="2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2" fillId="0" borderId="7" xfId="0" applyFont="1" applyBorder="1"/>
    <xf numFmtId="0" fontId="24" fillId="0" borderId="15" xfId="0" applyFont="1" applyBorder="1"/>
    <xf numFmtId="187" fontId="21" fillId="0" borderId="2" xfId="1" applyNumberFormat="1" applyFont="1" applyBorder="1" applyAlignment="1">
      <alignment horizontal="right"/>
    </xf>
    <xf numFmtId="0" fontId="24" fillId="0" borderId="2" xfId="0" applyFont="1" applyBorder="1"/>
    <xf numFmtId="187" fontId="21" fillId="0" borderId="2" xfId="0" applyNumberFormat="1" applyFont="1" applyBorder="1" applyAlignment="1">
      <alignment horizontal="center"/>
    </xf>
    <xf numFmtId="3" fontId="21" fillId="0" borderId="7" xfId="0" applyNumberFormat="1" applyFont="1" applyBorder="1"/>
    <xf numFmtId="0" fontId="21" fillId="0" borderId="3" xfId="0" applyFont="1" applyBorder="1" applyAlignment="1">
      <alignment horizontal="center"/>
    </xf>
    <xf numFmtId="187" fontId="21" fillId="0" borderId="7" xfId="1" applyNumberFormat="1" applyFont="1" applyBorder="1" applyAlignment="1">
      <alignment horizontal="center"/>
    </xf>
    <xf numFmtId="187" fontId="21" fillId="0" borderId="5" xfId="0" applyNumberFormat="1" applyFont="1" applyBorder="1"/>
    <xf numFmtId="0" fontId="21" fillId="0" borderId="17" xfId="0" applyFont="1" applyBorder="1" applyAlignment="1">
      <alignment horizontal="center"/>
    </xf>
    <xf numFmtId="187" fontId="21" fillId="0" borderId="17" xfId="0" applyNumberFormat="1" applyFont="1" applyBorder="1"/>
    <xf numFmtId="0" fontId="21" fillId="0" borderId="17" xfId="0" applyFont="1" applyBorder="1"/>
    <xf numFmtId="3" fontId="21" fillId="0" borderId="1" xfId="0" applyNumberFormat="1" applyFont="1" applyBorder="1" applyAlignment="1">
      <alignment horizontal="center"/>
    </xf>
    <xf numFmtId="0" fontId="21" fillId="0" borderId="2" xfId="0" applyFont="1" applyBorder="1" applyAlignment="1">
      <alignment horizontal="left"/>
    </xf>
    <xf numFmtId="187" fontId="21" fillId="0" borderId="0" xfId="0" applyNumberFormat="1" applyFont="1"/>
    <xf numFmtId="187" fontId="25" fillId="0" borderId="0" xfId="0" applyNumberFormat="1" applyFont="1"/>
    <xf numFmtId="0" fontId="26" fillId="0" borderId="0" xfId="0" applyFont="1" applyAlignment="1">
      <alignment horizontal="center"/>
    </xf>
    <xf numFmtId="187" fontId="26" fillId="0" borderId="0" xfId="0" applyNumberFormat="1" applyFont="1" applyAlignment="1">
      <alignment horizontal="center"/>
    </xf>
    <xf numFmtId="187" fontId="27" fillId="0" borderId="0" xfId="0" applyNumberFormat="1" applyFont="1"/>
    <xf numFmtId="187" fontId="21" fillId="0" borderId="7" xfId="1" applyNumberFormat="1" applyFont="1" applyBorder="1" applyAlignment="1">
      <alignment horizontal="right"/>
    </xf>
    <xf numFmtId="187" fontId="27" fillId="0" borderId="18" xfId="0" applyNumberFormat="1" applyFont="1" applyBorder="1" applyAlignment="1">
      <alignment horizontal="center"/>
    </xf>
    <xf numFmtId="4" fontId="9" fillId="0" borderId="15" xfId="0" applyNumberFormat="1" applyFont="1" applyBorder="1"/>
    <xf numFmtId="43" fontId="9" fillId="0" borderId="15" xfId="1" applyNumberFormat="1" applyFont="1" applyBorder="1"/>
    <xf numFmtId="3" fontId="21" fillId="0" borderId="7" xfId="0" applyNumberFormat="1" applyFont="1" applyBorder="1" applyAlignment="1">
      <alignment horizontal="right"/>
    </xf>
    <xf numFmtId="43" fontId="3" fillId="2" borderId="0" xfId="0" applyNumberFormat="1" applyFont="1" applyFill="1"/>
    <xf numFmtId="0" fontId="9" fillId="0" borderId="4" xfId="0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187" fontId="5" fillId="0" borderId="2" xfId="1" applyNumberFormat="1" applyFont="1" applyBorder="1" applyAlignment="1">
      <alignment horizontal="right"/>
    </xf>
    <xf numFmtId="43" fontId="9" fillId="0" borderId="1" xfId="1" applyFont="1" applyBorder="1"/>
    <xf numFmtId="187" fontId="5" fillId="2" borderId="0" xfId="1" applyNumberFormat="1" applyFont="1" applyFill="1" applyBorder="1"/>
    <xf numFmtId="187" fontId="9" fillId="2" borderId="0" xfId="0" applyNumberFormat="1" applyFont="1" applyFill="1"/>
    <xf numFmtId="49" fontId="3" fillId="0" borderId="0" xfId="0" applyNumberFormat="1" applyFont="1" applyAlignment="1">
      <alignment horizontal="center"/>
    </xf>
    <xf numFmtId="10" fontId="5" fillId="0" borderId="2" xfId="2" applyNumberFormat="1" applyFont="1" applyBorder="1"/>
    <xf numFmtId="10" fontId="9" fillId="0" borderId="2" xfId="0" applyNumberFormat="1" applyFont="1" applyBorder="1"/>
    <xf numFmtId="10" fontId="9" fillId="0" borderId="1" xfId="0" applyNumberFormat="1" applyFont="1" applyBorder="1"/>
    <xf numFmtId="10" fontId="9" fillId="0" borderId="15" xfId="0" applyNumberFormat="1" applyFont="1" applyBorder="1"/>
    <xf numFmtId="187" fontId="9" fillId="0" borderId="7" xfId="0" applyNumberFormat="1" applyFont="1" applyBorder="1" applyAlignment="1">
      <alignment horizontal="center"/>
    </xf>
    <xf numFmtId="0" fontId="21" fillId="0" borderId="0" xfId="0" applyFont="1" applyBorder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9" fontId="5" fillId="0" borderId="2" xfId="0" applyNumberFormat="1" applyFont="1" applyBorder="1"/>
    <xf numFmtId="187" fontId="3" fillId="0" borderId="2" xfId="1" applyNumberFormat="1" applyFont="1" applyBorder="1" applyAlignment="1">
      <alignment horizontal="center"/>
    </xf>
    <xf numFmtId="187" fontId="21" fillId="0" borderId="0" xfId="1" applyNumberFormat="1" applyFont="1"/>
    <xf numFmtId="187" fontId="22" fillId="0" borderId="2" xfId="1" applyNumberFormat="1" applyFont="1" applyBorder="1" applyAlignment="1">
      <alignment horizontal="center"/>
    </xf>
    <xf numFmtId="187" fontId="21" fillId="0" borderId="12" xfId="1" applyNumberFormat="1" applyFont="1" applyBorder="1" applyAlignment="1">
      <alignment horizontal="center"/>
    </xf>
    <xf numFmtId="3" fontId="21" fillId="0" borderId="7" xfId="0" applyNumberFormat="1" applyFont="1" applyBorder="1" applyAlignment="1">
      <alignment horizontal="center"/>
    </xf>
    <xf numFmtId="3" fontId="22" fillId="0" borderId="2" xfId="0" applyNumberFormat="1" applyFont="1" applyBorder="1" applyAlignment="1">
      <alignment horizontal="center"/>
    </xf>
    <xf numFmtId="43" fontId="9" fillId="0" borderId="2" xfId="1" applyFont="1" applyBorder="1" applyAlignment="1">
      <alignment horizontal="center"/>
    </xf>
    <xf numFmtId="0" fontId="9" fillId="0" borderId="2" xfId="0" applyFont="1" applyBorder="1" applyAlignment="1">
      <alignment wrapText="1"/>
    </xf>
    <xf numFmtId="43" fontId="5" fillId="0" borderId="7" xfId="1" applyFont="1" applyBorder="1"/>
    <xf numFmtId="43" fontId="9" fillId="0" borderId="1" xfId="0" applyNumberFormat="1" applyFont="1" applyBorder="1"/>
    <xf numFmtId="187" fontId="9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187" fontId="5" fillId="0" borderId="1" xfId="0" applyNumberFormat="1" applyFont="1" applyBorder="1"/>
    <xf numFmtId="0" fontId="29" fillId="0" borderId="7" xfId="0" applyFont="1" applyBorder="1"/>
    <xf numFmtId="0" fontId="9" fillId="0" borderId="0" xfId="0" applyFont="1" applyAlignment="1">
      <alignment horizontal="center"/>
    </xf>
    <xf numFmtId="43" fontId="5" fillId="0" borderId="1" xfId="1" applyNumberFormat="1" applyFont="1" applyBorder="1"/>
    <xf numFmtId="187" fontId="9" fillId="0" borderId="1" xfId="0" applyNumberFormat="1" applyFont="1" applyBorder="1" applyAlignment="1">
      <alignment horizontal="center"/>
    </xf>
    <xf numFmtId="187" fontId="5" fillId="0" borderId="1" xfId="0" applyNumberFormat="1" applyFont="1" applyBorder="1" applyAlignment="1">
      <alignment horizontal="center"/>
    </xf>
    <xf numFmtId="43" fontId="5" fillId="0" borderId="1" xfId="0" applyNumberFormat="1" applyFont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0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31" fillId="0" borderId="0" xfId="0" applyFont="1"/>
    <xf numFmtId="3" fontId="4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3" fontId="3" fillId="2" borderId="0" xfId="0" applyNumberFormat="1" applyFont="1" applyFill="1" applyAlignment="1">
      <alignment horizontal="right"/>
    </xf>
    <xf numFmtId="187" fontId="4" fillId="2" borderId="0" xfId="1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31" fillId="2" borderId="0" xfId="0" applyFont="1" applyFill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31" fillId="2" borderId="0" xfId="0" applyFont="1" applyFill="1" applyAlignment="1">
      <alignment horizontal="right"/>
    </xf>
    <xf numFmtId="0" fontId="23" fillId="2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187" fontId="32" fillId="0" borderId="0" xfId="1" applyNumberFormat="1" applyFont="1"/>
    <xf numFmtId="187" fontId="33" fillId="0" borderId="0" xfId="0" applyNumberFormat="1" applyFont="1"/>
    <xf numFmtId="187" fontId="33" fillId="0" borderId="0" xfId="1" applyNumberFormat="1" applyFont="1"/>
    <xf numFmtId="187" fontId="32" fillId="0" borderId="0" xfId="0" applyNumberFormat="1" applyFont="1"/>
    <xf numFmtId="43" fontId="5" fillId="0" borderId="2" xfId="1" applyNumberFormat="1" applyFont="1" applyBorder="1" applyAlignment="1">
      <alignment horizontal="center"/>
    </xf>
    <xf numFmtId="0" fontId="34" fillId="0" borderId="0" xfId="0" applyFont="1"/>
    <xf numFmtId="187" fontId="36" fillId="0" borderId="2" xfId="1" applyNumberFormat="1" applyFont="1" applyBorder="1"/>
    <xf numFmtId="187" fontId="35" fillId="0" borderId="2" xfId="1" applyNumberFormat="1" applyFont="1" applyBorder="1"/>
    <xf numFmtId="187" fontId="36" fillId="0" borderId="2" xfId="0" applyNumberFormat="1" applyFont="1" applyBorder="1" applyAlignment="1">
      <alignment horizontal="center"/>
    </xf>
    <xf numFmtId="187" fontId="35" fillId="0" borderId="2" xfId="0" applyNumberFormat="1" applyFont="1" applyBorder="1"/>
    <xf numFmtId="187" fontId="36" fillId="0" borderId="1" xfId="1" applyNumberFormat="1" applyFont="1" applyBorder="1"/>
    <xf numFmtId="0" fontId="36" fillId="0" borderId="2" xfId="0" applyFont="1" applyBorder="1"/>
    <xf numFmtId="187" fontId="36" fillId="0" borderId="15" xfId="0" applyNumberFormat="1" applyFont="1" applyBorder="1"/>
    <xf numFmtId="187" fontId="35" fillId="0" borderId="2" xfId="0" applyNumberFormat="1" applyFont="1" applyBorder="1" applyAlignment="1">
      <alignment horizontal="center"/>
    </xf>
    <xf numFmtId="187" fontId="36" fillId="0" borderId="2" xfId="0" applyNumberFormat="1" applyFont="1" applyBorder="1"/>
    <xf numFmtId="187" fontId="35" fillId="0" borderId="15" xfId="0" applyNumberFormat="1" applyFont="1" applyBorder="1"/>
    <xf numFmtId="187" fontId="35" fillId="0" borderId="15" xfId="0" applyNumberFormat="1" applyFont="1" applyBorder="1" applyAlignment="1">
      <alignment horizontal="center"/>
    </xf>
    <xf numFmtId="187" fontId="35" fillId="0" borderId="1" xfId="0" applyNumberFormat="1" applyFont="1" applyBorder="1"/>
    <xf numFmtId="187" fontId="36" fillId="0" borderId="1" xfId="0" applyNumberFormat="1" applyFont="1" applyBorder="1"/>
    <xf numFmtId="0" fontId="36" fillId="0" borderId="0" xfId="0" applyFont="1"/>
    <xf numFmtId="187" fontId="9" fillId="0" borderId="2" xfId="0" applyNumberFormat="1" applyFont="1" applyBorder="1" applyAlignment="1">
      <alignment horizontal="right"/>
    </xf>
    <xf numFmtId="43" fontId="9" fillId="0" borderId="2" xfId="0" applyNumberFormat="1" applyFont="1" applyBorder="1" applyAlignment="1">
      <alignment horizontal="center"/>
    </xf>
    <xf numFmtId="0" fontId="37" fillId="0" borderId="2" xfId="0" applyFont="1" applyBorder="1"/>
    <xf numFmtId="187" fontId="37" fillId="0" borderId="2" xfId="0" applyNumberFormat="1" applyFont="1" applyBorder="1"/>
    <xf numFmtId="10" fontId="38" fillId="0" borderId="2" xfId="0" applyNumberFormat="1" applyFont="1" applyBorder="1"/>
    <xf numFmtId="187" fontId="39" fillId="0" borderId="2" xfId="0" applyNumberFormat="1" applyFont="1" applyBorder="1"/>
    <xf numFmtId="43" fontId="37" fillId="0" borderId="2" xfId="0" applyNumberFormat="1" applyFont="1" applyBorder="1"/>
    <xf numFmtId="43" fontId="5" fillId="0" borderId="0" xfId="1" applyFont="1" applyAlignment="1">
      <alignment horizontal="center"/>
    </xf>
    <xf numFmtId="187" fontId="5" fillId="0" borderId="0" xfId="1" applyNumberFormat="1" applyFont="1" applyAlignment="1">
      <alignment horizontal="center"/>
    </xf>
    <xf numFmtId="187" fontId="5" fillId="0" borderId="7" xfId="1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87" fontId="3" fillId="0" borderId="2" xfId="0" applyNumberFormat="1" applyFont="1" applyBorder="1" applyAlignment="1">
      <alignment horizontal="center"/>
    </xf>
    <xf numFmtId="187" fontId="3" fillId="0" borderId="15" xfId="1" applyNumberFormat="1" applyFont="1" applyBorder="1"/>
    <xf numFmtId="187" fontId="4" fillId="0" borderId="2" xfId="0" applyNumberFormat="1" applyFont="1" applyBorder="1"/>
    <xf numFmtId="3" fontId="3" fillId="0" borderId="2" xfId="0" applyNumberFormat="1" applyFont="1" applyBorder="1" applyAlignment="1">
      <alignment horizontal="right"/>
    </xf>
    <xf numFmtId="0" fontId="7" fillId="0" borderId="0" xfId="0" applyFont="1" applyBorder="1"/>
    <xf numFmtId="187" fontId="3" fillId="0" borderId="1" xfId="1" applyNumberFormat="1" applyFont="1" applyBorder="1"/>
    <xf numFmtId="0" fontId="3" fillId="0" borderId="2" xfId="0" applyFont="1" applyBorder="1" applyAlignment="1">
      <alignment horizontal="center"/>
    </xf>
    <xf numFmtId="43" fontId="5" fillId="0" borderId="15" xfId="1" applyFont="1" applyBorder="1" applyAlignment="1">
      <alignment horizontal="right"/>
    </xf>
    <xf numFmtId="187" fontId="4" fillId="0" borderId="1" xfId="1" applyNumberFormat="1" applyFont="1" applyBorder="1"/>
    <xf numFmtId="43" fontId="5" fillId="0" borderId="1" xfId="0" applyNumberFormat="1" applyFont="1" applyBorder="1" applyAlignment="1">
      <alignment horizontal="center"/>
    </xf>
    <xf numFmtId="187" fontId="40" fillId="0" borderId="2" xfId="0" applyNumberFormat="1" applyFont="1" applyBorder="1"/>
    <xf numFmtId="187" fontId="33" fillId="0" borderId="2" xfId="1" applyNumberFormat="1" applyFont="1" applyBorder="1"/>
    <xf numFmtId="0" fontId="33" fillId="0" borderId="2" xfId="0" applyFont="1" applyBorder="1"/>
    <xf numFmtId="187" fontId="33" fillId="0" borderId="15" xfId="0" applyNumberFormat="1" applyFont="1" applyBorder="1"/>
    <xf numFmtId="187" fontId="40" fillId="0" borderId="2" xfId="0" applyNumberFormat="1" applyFont="1" applyBorder="1" applyAlignment="1">
      <alignment horizontal="center"/>
    </xf>
    <xf numFmtId="187" fontId="33" fillId="0" borderId="2" xfId="0" applyNumberFormat="1" applyFont="1" applyBorder="1"/>
    <xf numFmtId="187" fontId="40" fillId="0" borderId="15" xfId="0" applyNumberFormat="1" applyFont="1" applyBorder="1"/>
    <xf numFmtId="41" fontId="40" fillId="0" borderId="2" xfId="0" applyNumberFormat="1" applyFont="1" applyBorder="1" applyAlignment="1"/>
    <xf numFmtId="187" fontId="40" fillId="0" borderId="15" xfId="0" applyNumberFormat="1" applyFont="1" applyBorder="1" applyAlignment="1">
      <alignment horizontal="center"/>
    </xf>
    <xf numFmtId="187" fontId="40" fillId="0" borderId="1" xfId="0" applyNumberFormat="1" applyFont="1" applyBorder="1"/>
    <xf numFmtId="0" fontId="33" fillId="0" borderId="2" xfId="0" applyFont="1" applyBorder="1" applyAlignment="1">
      <alignment horizontal="center"/>
    </xf>
    <xf numFmtId="3" fontId="33" fillId="0" borderId="2" xfId="0" applyNumberFormat="1" applyFont="1" applyBorder="1" applyAlignment="1">
      <alignment horizontal="right"/>
    </xf>
    <xf numFmtId="3" fontId="40" fillId="0" borderId="2" xfId="0" applyNumberFormat="1" applyFont="1" applyBorder="1" applyAlignment="1">
      <alignment horizontal="right"/>
    </xf>
    <xf numFmtId="3" fontId="33" fillId="0" borderId="2" xfId="0" applyNumberFormat="1" applyFont="1" applyBorder="1" applyAlignment="1">
      <alignment horizontal="center"/>
    </xf>
    <xf numFmtId="187" fontId="33" fillId="0" borderId="2" xfId="0" applyNumberFormat="1" applyFont="1" applyBorder="1" applyAlignment="1">
      <alignment horizontal="center"/>
    </xf>
    <xf numFmtId="10" fontId="5" fillId="0" borderId="2" xfId="0" applyNumberFormat="1" applyFont="1" applyBorder="1" applyAlignment="1"/>
    <xf numFmtId="187" fontId="9" fillId="0" borderId="15" xfId="0" applyNumberFormat="1" applyFont="1" applyBorder="1" applyAlignment="1">
      <alignment horizontal="left"/>
    </xf>
    <xf numFmtId="187" fontId="9" fillId="0" borderId="2" xfId="0" applyNumberFormat="1" applyFont="1" applyBorder="1" applyAlignment="1">
      <alignment horizontal="left"/>
    </xf>
    <xf numFmtId="187" fontId="40" fillId="0" borderId="2" xfId="0" applyNumberFormat="1" applyFont="1" applyBorder="1" applyAlignment="1">
      <alignment horizontal="center" vertical="center"/>
    </xf>
    <xf numFmtId="187" fontId="40" fillId="0" borderId="1" xfId="0" applyNumberFormat="1" applyFont="1" applyBorder="1" applyAlignment="1">
      <alignment horizontal="center"/>
    </xf>
    <xf numFmtId="187" fontId="33" fillId="0" borderId="1" xfId="0" applyNumberFormat="1" applyFont="1" applyBorder="1"/>
    <xf numFmtId="187" fontId="33" fillId="0" borderId="15" xfId="0" applyNumberFormat="1" applyFont="1" applyBorder="1" applyAlignment="1">
      <alignment horizontal="center"/>
    </xf>
    <xf numFmtId="187" fontId="33" fillId="0" borderId="1" xfId="0" applyNumberFormat="1" applyFont="1" applyBorder="1" applyAlignment="1">
      <alignment horizontal="center"/>
    </xf>
    <xf numFmtId="43" fontId="9" fillId="0" borderId="1" xfId="1" applyNumberFormat="1" applyFont="1" applyBorder="1"/>
    <xf numFmtId="0" fontId="8" fillId="0" borderId="1" xfId="0" applyFont="1" applyBorder="1"/>
    <xf numFmtId="0" fontId="33" fillId="0" borderId="15" xfId="0" applyFont="1" applyBorder="1" applyAlignment="1">
      <alignment horizontal="center"/>
    </xf>
    <xf numFmtId="187" fontId="9" fillId="0" borderId="1" xfId="1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43" fontId="5" fillId="0" borderId="15" xfId="0" applyNumberFormat="1" applyFont="1" applyBorder="1"/>
    <xf numFmtId="43" fontId="5" fillId="0" borderId="15" xfId="1" applyFont="1" applyBorder="1" applyAlignment="1">
      <alignment horizontal="center"/>
    </xf>
    <xf numFmtId="187" fontId="5" fillId="0" borderId="2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43" fontId="33" fillId="0" borderId="2" xfId="0" applyNumberFormat="1" applyFont="1" applyBorder="1" applyAlignment="1">
      <alignment horizontal="center"/>
    </xf>
    <xf numFmtId="43" fontId="9" fillId="0" borderId="7" xfId="1" applyFont="1" applyBorder="1"/>
    <xf numFmtId="3" fontId="9" fillId="0" borderId="7" xfId="0" applyNumberFormat="1" applyFont="1" applyBorder="1"/>
    <xf numFmtId="4" fontId="9" fillId="0" borderId="1" xfId="0" applyNumberFormat="1" applyFont="1" applyBorder="1"/>
    <xf numFmtId="43" fontId="5" fillId="0" borderId="2" xfId="1" applyNumberFormat="1" applyFont="1" applyBorder="1" applyAlignment="1"/>
    <xf numFmtId="187" fontId="9" fillId="0" borderId="5" xfId="0" applyNumberFormat="1" applyFont="1" applyBorder="1" applyAlignment="1">
      <alignment horizontal="center"/>
    </xf>
    <xf numFmtId="187" fontId="22" fillId="0" borderId="2" xfId="1" applyNumberFormat="1" applyFont="1" applyBorder="1"/>
    <xf numFmtId="187" fontId="22" fillId="0" borderId="2" xfId="0" applyNumberFormat="1" applyFont="1" applyBorder="1"/>
    <xf numFmtId="187" fontId="21" fillId="0" borderId="15" xfId="1" applyNumberFormat="1" applyFont="1" applyBorder="1" applyAlignment="1">
      <alignment horizontal="center"/>
    </xf>
    <xf numFmtId="187" fontId="21" fillId="0" borderId="1" xfId="0" applyNumberFormat="1" applyFont="1" applyBorder="1" applyAlignment="1">
      <alignment horizontal="center"/>
    </xf>
    <xf numFmtId="187" fontId="21" fillId="0" borderId="1" xfId="1" applyNumberFormat="1" applyFont="1" applyBorder="1" applyAlignment="1">
      <alignment horizontal="right"/>
    </xf>
    <xf numFmtId="187" fontId="21" fillId="0" borderId="1" xfId="1" applyNumberFormat="1" applyFont="1" applyBorder="1" applyAlignment="1">
      <alignment horizontal="center"/>
    </xf>
    <xf numFmtId="187" fontId="22" fillId="0" borderId="1" xfId="1" applyNumberFormat="1" applyFont="1" applyBorder="1"/>
    <xf numFmtId="0" fontId="21" fillId="0" borderId="25" xfId="0" applyFont="1" applyBorder="1"/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1" fillId="0" borderId="8" xfId="0" applyFont="1" applyBorder="1"/>
    <xf numFmtId="0" fontId="24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187" fontId="21" fillId="0" borderId="0" xfId="1" applyNumberFormat="1" applyFont="1" applyBorder="1"/>
    <xf numFmtId="0" fontId="11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" xfId="0" quotePrefix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2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3</xdr:row>
      <xdr:rowOff>0</xdr:rowOff>
    </xdr:from>
    <xdr:to>
      <xdr:col>4</xdr:col>
      <xdr:colOff>519430</xdr:colOff>
      <xdr:row>8</xdr:row>
      <xdr:rowOff>51435</xdr:rowOff>
    </xdr:to>
    <xdr:pic>
      <xdr:nvPicPr>
        <xdr:cNvPr id="4" name="Picture 737" descr="โลโก้เทศบาลตำบลพนางตุง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4525" y="800100"/>
          <a:ext cx="1414780" cy="1384935"/>
        </a:xfrm>
        <a:prstGeom prst="rect">
          <a:avLst/>
        </a:prstGeom>
        <a:noFill/>
        <a:ln w="2857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0</xdr:row>
      <xdr:rowOff>0</xdr:rowOff>
    </xdr:from>
    <xdr:to>
      <xdr:col>3</xdr:col>
      <xdr:colOff>914400</xdr:colOff>
      <xdr:row>0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5153025" y="0"/>
          <a:ext cx="276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2</a:t>
          </a:r>
        </a:p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TH SarabunPSK"/>
            <a:cs typeface="TH SarabunPSK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628650</xdr:colOff>
      <xdr:row>0</xdr:row>
      <xdr:rowOff>0</xdr:rowOff>
    </xdr:from>
    <xdr:to>
      <xdr:col>3</xdr:col>
      <xdr:colOff>962025</xdr:colOff>
      <xdr:row>0</xdr:row>
      <xdr:rowOff>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5105400" y="0"/>
          <a:ext cx="3333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3</a:t>
          </a:r>
        </a:p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TH SarabunPSK"/>
            <a:cs typeface="TH SarabunPSK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4</xdr:row>
      <xdr:rowOff>1</xdr:rowOff>
    </xdr:from>
    <xdr:to>
      <xdr:col>4</xdr:col>
      <xdr:colOff>428625</xdr:colOff>
      <xdr:row>8</xdr:row>
      <xdr:rowOff>138059</xdr:rowOff>
    </xdr:to>
    <xdr:pic>
      <xdr:nvPicPr>
        <xdr:cNvPr id="9223" name="Picture 4" descr="โลโก้เทศบาลตำบลพนางตุง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66801"/>
          <a:ext cx="1352550" cy="1204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19050</xdr:rowOff>
    </xdr:from>
    <xdr:to>
      <xdr:col>1</xdr:col>
      <xdr:colOff>0</xdr:colOff>
      <xdr:row>6</xdr:row>
      <xdr:rowOff>323850</xdr:rowOff>
    </xdr:to>
    <xdr:cxnSp macro="">
      <xdr:nvCxnSpPr>
        <xdr:cNvPr id="2" name="ตัวเชื่อมต่อตรง 1"/>
        <xdr:cNvCxnSpPr/>
      </xdr:nvCxnSpPr>
      <xdr:spPr>
        <a:xfrm>
          <a:off x="28575" y="1485900"/>
          <a:ext cx="243840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27</xdr:row>
      <xdr:rowOff>19050</xdr:rowOff>
    </xdr:from>
    <xdr:to>
      <xdr:col>1</xdr:col>
      <xdr:colOff>0</xdr:colOff>
      <xdr:row>28</xdr:row>
      <xdr:rowOff>323850</xdr:rowOff>
    </xdr:to>
    <xdr:cxnSp macro="">
      <xdr:nvCxnSpPr>
        <xdr:cNvPr id="3" name="ตัวเชื่อมต่อตรง 1"/>
        <xdr:cNvCxnSpPr/>
      </xdr:nvCxnSpPr>
      <xdr:spPr>
        <a:xfrm>
          <a:off x="28575" y="1485900"/>
          <a:ext cx="243840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49</xdr:row>
      <xdr:rowOff>19050</xdr:rowOff>
    </xdr:from>
    <xdr:to>
      <xdr:col>1</xdr:col>
      <xdr:colOff>0</xdr:colOff>
      <xdr:row>50</xdr:row>
      <xdr:rowOff>323850</xdr:rowOff>
    </xdr:to>
    <xdr:cxnSp macro="">
      <xdr:nvCxnSpPr>
        <xdr:cNvPr id="4" name="ตัวเชื่อมต่อตรง 1"/>
        <xdr:cNvCxnSpPr/>
      </xdr:nvCxnSpPr>
      <xdr:spPr>
        <a:xfrm>
          <a:off x="28575" y="1485900"/>
          <a:ext cx="243840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71</xdr:row>
      <xdr:rowOff>19050</xdr:rowOff>
    </xdr:from>
    <xdr:to>
      <xdr:col>1</xdr:col>
      <xdr:colOff>0</xdr:colOff>
      <xdr:row>72</xdr:row>
      <xdr:rowOff>323850</xdr:rowOff>
    </xdr:to>
    <xdr:cxnSp macro="">
      <xdr:nvCxnSpPr>
        <xdr:cNvPr id="5" name="ตัวเชื่อมต่อตรง 1"/>
        <xdr:cNvCxnSpPr/>
      </xdr:nvCxnSpPr>
      <xdr:spPr>
        <a:xfrm>
          <a:off x="28575" y="1485900"/>
          <a:ext cx="243840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93</xdr:row>
      <xdr:rowOff>19050</xdr:rowOff>
    </xdr:from>
    <xdr:to>
      <xdr:col>1</xdr:col>
      <xdr:colOff>0</xdr:colOff>
      <xdr:row>94</xdr:row>
      <xdr:rowOff>323850</xdr:rowOff>
    </xdr:to>
    <xdr:cxnSp macro="">
      <xdr:nvCxnSpPr>
        <xdr:cNvPr id="6" name="ตัวเชื่อมต่อตรง 1"/>
        <xdr:cNvCxnSpPr/>
      </xdr:nvCxnSpPr>
      <xdr:spPr>
        <a:xfrm>
          <a:off x="28575" y="1485900"/>
          <a:ext cx="243840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115</xdr:row>
      <xdr:rowOff>19050</xdr:rowOff>
    </xdr:from>
    <xdr:to>
      <xdr:col>1</xdr:col>
      <xdr:colOff>0</xdr:colOff>
      <xdr:row>116</xdr:row>
      <xdr:rowOff>323850</xdr:rowOff>
    </xdr:to>
    <xdr:cxnSp macro="">
      <xdr:nvCxnSpPr>
        <xdr:cNvPr id="7" name="ตัวเชื่อมต่อตรง 1"/>
        <xdr:cNvCxnSpPr/>
      </xdr:nvCxnSpPr>
      <xdr:spPr>
        <a:xfrm>
          <a:off x="28575" y="1485900"/>
          <a:ext cx="243840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137</xdr:row>
      <xdr:rowOff>19050</xdr:rowOff>
    </xdr:from>
    <xdr:to>
      <xdr:col>1</xdr:col>
      <xdr:colOff>0</xdr:colOff>
      <xdr:row>138</xdr:row>
      <xdr:rowOff>323850</xdr:rowOff>
    </xdr:to>
    <xdr:cxnSp macro="">
      <xdr:nvCxnSpPr>
        <xdr:cNvPr id="8" name="ตัวเชื่อมต่อตรง 1"/>
        <xdr:cNvCxnSpPr/>
      </xdr:nvCxnSpPr>
      <xdr:spPr>
        <a:xfrm>
          <a:off x="28575" y="1485900"/>
          <a:ext cx="243840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159</xdr:row>
      <xdr:rowOff>19050</xdr:rowOff>
    </xdr:from>
    <xdr:to>
      <xdr:col>1</xdr:col>
      <xdr:colOff>0</xdr:colOff>
      <xdr:row>160</xdr:row>
      <xdr:rowOff>323850</xdr:rowOff>
    </xdr:to>
    <xdr:cxnSp macro="">
      <xdr:nvCxnSpPr>
        <xdr:cNvPr id="9" name="ตัวเชื่อมต่อตรง 1"/>
        <xdr:cNvCxnSpPr/>
      </xdr:nvCxnSpPr>
      <xdr:spPr>
        <a:xfrm>
          <a:off x="28575" y="1485900"/>
          <a:ext cx="243840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181</xdr:row>
      <xdr:rowOff>19050</xdr:rowOff>
    </xdr:from>
    <xdr:to>
      <xdr:col>1</xdr:col>
      <xdr:colOff>0</xdr:colOff>
      <xdr:row>182</xdr:row>
      <xdr:rowOff>323850</xdr:rowOff>
    </xdr:to>
    <xdr:cxnSp macro="">
      <xdr:nvCxnSpPr>
        <xdr:cNvPr id="10" name="ตัวเชื่อมต่อตรง 1"/>
        <xdr:cNvCxnSpPr/>
      </xdr:nvCxnSpPr>
      <xdr:spPr>
        <a:xfrm>
          <a:off x="28575" y="1485900"/>
          <a:ext cx="243840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248</xdr:row>
      <xdr:rowOff>19050</xdr:rowOff>
    </xdr:from>
    <xdr:to>
      <xdr:col>0</xdr:col>
      <xdr:colOff>2466975</xdr:colOff>
      <xdr:row>249</xdr:row>
      <xdr:rowOff>323850</xdr:rowOff>
    </xdr:to>
    <xdr:cxnSp macro="">
      <xdr:nvCxnSpPr>
        <xdr:cNvPr id="11" name="ตัวเชื่อมต่อตรง 1"/>
        <xdr:cNvCxnSpPr/>
      </xdr:nvCxnSpPr>
      <xdr:spPr>
        <a:xfrm>
          <a:off x="28575" y="1485900"/>
          <a:ext cx="243840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203</xdr:row>
      <xdr:rowOff>19050</xdr:rowOff>
    </xdr:from>
    <xdr:to>
      <xdr:col>1</xdr:col>
      <xdr:colOff>0</xdr:colOff>
      <xdr:row>204</xdr:row>
      <xdr:rowOff>323850</xdr:rowOff>
    </xdr:to>
    <xdr:cxnSp macro="">
      <xdr:nvCxnSpPr>
        <xdr:cNvPr id="13" name="ตัวเชื่อมต่อตรง 1"/>
        <xdr:cNvCxnSpPr/>
      </xdr:nvCxnSpPr>
      <xdr:spPr>
        <a:xfrm>
          <a:off x="28575" y="55206900"/>
          <a:ext cx="228600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226</xdr:row>
      <xdr:rowOff>19050</xdr:rowOff>
    </xdr:from>
    <xdr:to>
      <xdr:col>1</xdr:col>
      <xdr:colOff>0</xdr:colOff>
      <xdr:row>227</xdr:row>
      <xdr:rowOff>323850</xdr:rowOff>
    </xdr:to>
    <xdr:cxnSp macro="">
      <xdr:nvCxnSpPr>
        <xdr:cNvPr id="14" name="ตัวเชื่อมต่อตรง 1"/>
        <xdr:cNvCxnSpPr/>
      </xdr:nvCxnSpPr>
      <xdr:spPr>
        <a:xfrm>
          <a:off x="28575" y="55702200"/>
          <a:ext cx="228600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3</xdr:row>
      <xdr:rowOff>228600</xdr:rowOff>
    </xdr:from>
    <xdr:to>
      <xdr:col>5</xdr:col>
      <xdr:colOff>200025</xdr:colOff>
      <xdr:row>9</xdr:row>
      <xdr:rowOff>247650</xdr:rowOff>
    </xdr:to>
    <xdr:pic>
      <xdr:nvPicPr>
        <xdr:cNvPr id="11269" name="Picture 2" descr="โลโก้เทศบาลตำบลพนางตุง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1028700"/>
          <a:ext cx="16573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1000125</xdr:colOff>
      <xdr:row>0</xdr:row>
      <xdr:rowOff>0</xdr:rowOff>
    </xdr:from>
    <xdr:to>
      <xdr:col>5</xdr:col>
      <xdr:colOff>314325</xdr:colOff>
      <xdr:row>0</xdr:row>
      <xdr:rowOff>0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5067300" y="0"/>
          <a:ext cx="3143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6</a:t>
          </a:r>
        </a:p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TH SarabunPSK"/>
            <a:cs typeface="TH SarabunPSK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2</xdr:col>
      <xdr:colOff>2933700</xdr:colOff>
      <xdr:row>3</xdr:row>
      <xdr:rowOff>238125</xdr:rowOff>
    </xdr:to>
    <xdr:sp macro="" textlink="">
      <xdr:nvSpPr>
        <xdr:cNvPr id="12298" name="Line 1"/>
        <xdr:cNvSpPr>
          <a:spLocks noChangeShapeType="1"/>
        </xdr:cNvSpPr>
      </xdr:nvSpPr>
      <xdr:spPr bwMode="auto">
        <a:xfrm>
          <a:off x="19050" y="504825"/>
          <a:ext cx="25717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33</xdr:row>
      <xdr:rowOff>28575</xdr:rowOff>
    </xdr:from>
    <xdr:to>
      <xdr:col>2</xdr:col>
      <xdr:colOff>2933700</xdr:colOff>
      <xdr:row>34</xdr:row>
      <xdr:rowOff>238125</xdr:rowOff>
    </xdr:to>
    <xdr:sp macro="" textlink="">
      <xdr:nvSpPr>
        <xdr:cNvPr id="12299" name="Line 2"/>
        <xdr:cNvSpPr>
          <a:spLocks noChangeShapeType="1"/>
        </xdr:cNvSpPr>
      </xdr:nvSpPr>
      <xdr:spPr bwMode="auto">
        <a:xfrm>
          <a:off x="19050" y="6381750"/>
          <a:ext cx="25717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64</xdr:row>
      <xdr:rowOff>28575</xdr:rowOff>
    </xdr:from>
    <xdr:to>
      <xdr:col>2</xdr:col>
      <xdr:colOff>2933700</xdr:colOff>
      <xdr:row>65</xdr:row>
      <xdr:rowOff>238125</xdr:rowOff>
    </xdr:to>
    <xdr:sp macro="" textlink="">
      <xdr:nvSpPr>
        <xdr:cNvPr id="12300" name="Line 3"/>
        <xdr:cNvSpPr>
          <a:spLocks noChangeShapeType="1"/>
        </xdr:cNvSpPr>
      </xdr:nvSpPr>
      <xdr:spPr bwMode="auto">
        <a:xfrm>
          <a:off x="19050" y="12258675"/>
          <a:ext cx="25717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.&#3619;&#3634;&#3618;&#3621;&#3632;&#3648;&#3629;&#3637;&#3618;&#3604;&#3648;&#3607;&#3624;&#3610;&#3633;&#3597;&#3597;&#3633;&#3605;&#3636;&#3605;&#3634;&#3617;&#3649;&#3612;&#3609;&#3591;&#3634;&#3609;%20&#3611;&#3637;%206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48;&#3607;&#3624;&#3610;&#3633;&#3597;&#3597;&#3633;&#3605;&#3636;&#3593;&#3610;&#3633;&#3610;&#3618;&#3656;&#3629;%20&#3611;&#3637;%20&#3669;&#36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9;&#3634;&#3618;&#3621;&#3632;&#3648;&#3629;&#3637;&#3618;&#3604;&#3648;&#3607;&#3624;&#3610;&#3633;&#3597;&#3597;&#3633;&#3605;&#3636;&#3605;&#3634;&#3617;&#3649;&#3612;&#3609;&#3591;&#3634;&#3609;%20&#3611;&#3637;%20&#3669;&#36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0.&#3619;&#3634;&#3618;&#3621;&#3632;&#3648;&#3629;&#3637;&#3618;&#3604;&#3648;&#3607;&#3624;&#3610;&#3633;&#3597;&#3597;&#3633;&#3605;&#3636;&#3605;&#3634;&#3617;&#3649;&#3612;&#3609;&#3591;&#3634;&#3609;%20&#3611;&#3637;%205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9;&#3634;&#3618;&#3621;&#3632;&#3648;&#3629;&#3637;&#3618;&#3604;&#3648;&#3607;&#3624;&#3610;&#3633;&#3597;&#3597;&#3633;&#3605;&#3636;&#3605;&#3634;&#3617;&#3649;&#3612;&#3609;&#3591;&#3634;&#3609;%20&#3611;&#3637;%20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กลาง"/>
      <sheetName val="บริหารงานทั่วไป"/>
      <sheetName val="การรักษาความสงบภายใน"/>
      <sheetName val="การศึกษา"/>
      <sheetName val="สาธารณสุข"/>
      <sheetName val="สังคมสงเคราะห์"/>
      <sheetName val="เคหะและชุมชน"/>
      <sheetName val="สร้างความเข้มแข็งของชุมชน"/>
      <sheetName val="การศาสนาวัฒนธรรมและนันทนาการ"/>
      <sheetName val="อุตสาหกรรมและการโยธา"/>
      <sheetName val="การเกษตร"/>
      <sheetName val="การพาณิชย์"/>
      <sheetName val="Sheet1"/>
    </sheetNames>
    <sheetDataSet>
      <sheetData sheetId="0">
        <row r="8">
          <cell r="F8">
            <v>19402228.780000001</v>
          </cell>
        </row>
        <row r="9">
          <cell r="F9">
            <v>19402228.780000001</v>
          </cell>
        </row>
        <row r="10">
          <cell r="F10">
            <v>19362808.780000001</v>
          </cell>
        </row>
        <row r="11">
          <cell r="F11">
            <v>247866</v>
          </cell>
        </row>
        <row r="17">
          <cell r="F17">
            <v>14857200</v>
          </cell>
        </row>
        <row r="21">
          <cell r="F21">
            <v>2563200</v>
          </cell>
        </row>
        <row r="25">
          <cell r="F25">
            <v>180000</v>
          </cell>
        </row>
        <row r="34">
          <cell r="F34">
            <v>646077</v>
          </cell>
        </row>
        <row r="42">
          <cell r="F42">
            <v>38575.78</v>
          </cell>
        </row>
        <row r="50">
          <cell r="F50">
            <v>80000</v>
          </cell>
        </row>
        <row r="56">
          <cell r="F56">
            <v>225990</v>
          </cell>
        </row>
        <row r="67">
          <cell r="F67">
            <v>30000</v>
          </cell>
        </row>
        <row r="71">
          <cell r="F71">
            <v>493900</v>
          </cell>
        </row>
        <row r="79">
          <cell r="F79">
            <v>39420</v>
          </cell>
        </row>
        <row r="80">
          <cell r="F80">
            <v>39420</v>
          </cell>
        </row>
      </sheetData>
      <sheetData sheetId="1">
        <row r="6">
          <cell r="F6">
            <v>16278000</v>
          </cell>
        </row>
        <row r="7">
          <cell r="F7">
            <v>10661700</v>
          </cell>
        </row>
        <row r="8">
          <cell r="F8">
            <v>2624640</v>
          </cell>
        </row>
        <row r="9">
          <cell r="F9">
            <v>695520</v>
          </cell>
        </row>
        <row r="15">
          <cell r="F15">
            <v>120000</v>
          </cell>
        </row>
        <row r="22">
          <cell r="F22">
            <v>120000</v>
          </cell>
        </row>
        <row r="29">
          <cell r="F29">
            <v>198720</v>
          </cell>
        </row>
        <row r="36">
          <cell r="F36">
            <v>1490400</v>
          </cell>
        </row>
        <row r="43">
          <cell r="F43">
            <v>8037060</v>
          </cell>
        </row>
        <row r="44">
          <cell r="F44">
            <v>4530720</v>
          </cell>
        </row>
        <row r="50">
          <cell r="F50">
            <v>4320</v>
          </cell>
        </row>
        <row r="53">
          <cell r="F53">
            <v>54000</v>
          </cell>
        </row>
        <row r="56">
          <cell r="F56">
            <v>162000</v>
          </cell>
        </row>
        <row r="67">
          <cell r="F67">
            <v>2881320</v>
          </cell>
        </row>
        <row r="71">
          <cell r="F71">
            <v>320700</v>
          </cell>
        </row>
        <row r="78">
          <cell r="F78">
            <v>84000</v>
          </cell>
        </row>
        <row r="83">
          <cell r="F83">
            <v>5124800</v>
          </cell>
        </row>
        <row r="84">
          <cell r="F84">
            <v>414800</v>
          </cell>
        </row>
        <row r="86">
          <cell r="F86">
            <v>10000</v>
          </cell>
        </row>
        <row r="90">
          <cell r="F90">
            <v>100000</v>
          </cell>
        </row>
        <row r="95">
          <cell r="F95">
            <v>10000</v>
          </cell>
        </row>
        <row r="100">
          <cell r="F100">
            <v>40000</v>
          </cell>
        </row>
        <row r="104">
          <cell r="F104">
            <v>214800</v>
          </cell>
        </row>
        <row r="107">
          <cell r="F107">
            <v>40000</v>
          </cell>
        </row>
        <row r="110">
          <cell r="F110">
            <v>2820000</v>
          </cell>
        </row>
        <row r="111">
          <cell r="F111">
            <v>1700000</v>
          </cell>
        </row>
        <row r="118">
          <cell r="F118">
            <v>50000</v>
          </cell>
        </row>
        <row r="123">
          <cell r="F123">
            <v>30000</v>
          </cell>
        </row>
        <row r="130">
          <cell r="F130">
            <v>40000</v>
          </cell>
        </row>
        <row r="138">
          <cell r="F138">
            <v>350000</v>
          </cell>
        </row>
        <row r="143">
          <cell r="F143">
            <v>200000</v>
          </cell>
        </row>
        <row r="148">
          <cell r="F148">
            <v>100000</v>
          </cell>
        </row>
        <row r="154">
          <cell r="F154">
            <v>350000</v>
          </cell>
        </row>
        <row r="157">
          <cell r="F157">
            <v>1280000</v>
          </cell>
        </row>
        <row r="158">
          <cell r="F158">
            <v>150000</v>
          </cell>
        </row>
        <row r="162">
          <cell r="F162">
            <v>50000</v>
          </cell>
        </row>
        <row r="166">
          <cell r="F166">
            <v>130000</v>
          </cell>
        </row>
        <row r="170">
          <cell r="F170">
            <v>300000</v>
          </cell>
        </row>
        <row r="173">
          <cell r="F173">
            <v>100000</v>
          </cell>
        </row>
        <row r="176">
          <cell r="F176">
            <v>350000</v>
          </cell>
        </row>
        <row r="182">
          <cell r="F182">
            <v>50000</v>
          </cell>
        </row>
        <row r="186">
          <cell r="F186">
            <v>5000</v>
          </cell>
        </row>
        <row r="190">
          <cell r="F190">
            <v>20000</v>
          </cell>
        </row>
        <row r="195">
          <cell r="F195">
            <v>120000</v>
          </cell>
        </row>
        <row r="199">
          <cell r="F199">
            <v>5000</v>
          </cell>
        </row>
        <row r="202">
          <cell r="F202">
            <v>610000</v>
          </cell>
        </row>
        <row r="203">
          <cell r="F203">
            <v>400000</v>
          </cell>
        </row>
        <row r="206">
          <cell r="F206">
            <v>40000</v>
          </cell>
        </row>
        <row r="209">
          <cell r="F209">
            <v>50000</v>
          </cell>
        </row>
        <row r="212">
          <cell r="F212">
            <v>30000</v>
          </cell>
        </row>
        <row r="215">
          <cell r="F215">
            <v>90000</v>
          </cell>
        </row>
        <row r="219">
          <cell r="F219">
            <v>491500</v>
          </cell>
        </row>
        <row r="220">
          <cell r="F220">
            <v>491500</v>
          </cell>
        </row>
        <row r="221">
          <cell r="F221">
            <v>187000</v>
          </cell>
        </row>
        <row r="250">
          <cell r="F250">
            <v>42500</v>
          </cell>
        </row>
        <row r="267">
          <cell r="F267">
            <v>62000</v>
          </cell>
        </row>
        <row r="280">
          <cell r="F280">
            <v>200000</v>
          </cell>
        </row>
        <row r="286">
          <cell r="F286">
            <v>70000</v>
          </cell>
        </row>
        <row r="287">
          <cell r="F287">
            <v>70000</v>
          </cell>
        </row>
        <row r="288">
          <cell r="F288">
            <v>70000</v>
          </cell>
        </row>
        <row r="291">
          <cell r="F291">
            <v>70000</v>
          </cell>
        </row>
        <row r="298">
          <cell r="F298">
            <v>3343480</v>
          </cell>
        </row>
        <row r="299">
          <cell r="F299">
            <v>2288880</v>
          </cell>
        </row>
        <row r="300">
          <cell r="F300">
            <v>2288880</v>
          </cell>
        </row>
        <row r="301">
          <cell r="F301">
            <v>1681200</v>
          </cell>
        </row>
        <row r="306">
          <cell r="F306">
            <v>78000</v>
          </cell>
        </row>
        <row r="314">
          <cell r="F314">
            <v>210840</v>
          </cell>
        </row>
        <row r="318">
          <cell r="F318">
            <v>270840</v>
          </cell>
        </row>
        <row r="322">
          <cell r="F322">
            <v>48000</v>
          </cell>
        </row>
        <row r="331">
          <cell r="F331">
            <v>1032600</v>
          </cell>
        </row>
        <row r="332">
          <cell r="F332">
            <v>134000</v>
          </cell>
        </row>
        <row r="333">
          <cell r="F333">
            <v>10000</v>
          </cell>
        </row>
        <row r="336">
          <cell r="F336">
            <v>10000</v>
          </cell>
        </row>
        <row r="340">
          <cell r="F340">
            <v>84000</v>
          </cell>
        </row>
        <row r="343">
          <cell r="F343">
            <v>30000</v>
          </cell>
        </row>
        <row r="346">
          <cell r="F346">
            <v>705000</v>
          </cell>
        </row>
        <row r="347">
          <cell r="F347">
            <v>120000</v>
          </cell>
        </row>
        <row r="352">
          <cell r="F352">
            <v>20000</v>
          </cell>
        </row>
        <row r="359">
          <cell r="F359">
            <v>150000</v>
          </cell>
        </row>
        <row r="364">
          <cell r="F364">
            <v>400000</v>
          </cell>
        </row>
        <row r="370">
          <cell r="F370">
            <v>15000</v>
          </cell>
        </row>
        <row r="373">
          <cell r="F373">
            <v>193600</v>
          </cell>
        </row>
        <row r="374">
          <cell r="F374">
            <v>120000</v>
          </cell>
        </row>
        <row r="378">
          <cell r="F378">
            <v>3600</v>
          </cell>
        </row>
        <row r="381">
          <cell r="F381">
            <v>70000</v>
          </cell>
        </row>
        <row r="385">
          <cell r="F385">
            <v>22000</v>
          </cell>
        </row>
        <row r="386">
          <cell r="F386">
            <v>22000</v>
          </cell>
        </row>
        <row r="387">
          <cell r="F387">
            <v>22000</v>
          </cell>
        </row>
      </sheetData>
      <sheetData sheetId="2">
        <row r="6">
          <cell r="F6">
            <v>366000</v>
          </cell>
        </row>
        <row r="7">
          <cell r="F7">
            <v>230000</v>
          </cell>
        </row>
        <row r="8">
          <cell r="F8">
            <v>190000</v>
          </cell>
        </row>
        <row r="11">
          <cell r="F11">
            <v>40000</v>
          </cell>
        </row>
        <row r="18">
          <cell r="F18">
            <v>150000</v>
          </cell>
        </row>
        <row r="24">
          <cell r="F24">
            <v>40000</v>
          </cell>
        </row>
        <row r="27">
          <cell r="F27">
            <v>136000</v>
          </cell>
        </row>
        <row r="28">
          <cell r="F28">
            <v>136000</v>
          </cell>
        </row>
        <row r="29">
          <cell r="F29">
            <v>90000</v>
          </cell>
        </row>
        <row r="44">
          <cell r="F44">
            <v>37500</v>
          </cell>
        </row>
        <row r="49">
          <cell r="F49">
            <v>8500</v>
          </cell>
        </row>
      </sheetData>
      <sheetData sheetId="3">
        <row r="6">
          <cell r="F6">
            <v>2953760</v>
          </cell>
        </row>
        <row r="7">
          <cell r="F7">
            <v>1838760</v>
          </cell>
        </row>
        <row r="8">
          <cell r="F8">
            <v>1838760</v>
          </cell>
        </row>
        <row r="9">
          <cell r="F9">
            <v>1228440</v>
          </cell>
        </row>
        <row r="14">
          <cell r="F14">
            <v>6360</v>
          </cell>
        </row>
        <row r="17">
          <cell r="F17">
            <v>78000</v>
          </cell>
        </row>
        <row r="25">
          <cell r="F25">
            <v>465960</v>
          </cell>
        </row>
        <row r="29">
          <cell r="F29">
            <v>60000</v>
          </cell>
        </row>
        <row r="36">
          <cell r="F36">
            <v>1115000</v>
          </cell>
        </row>
        <row r="37">
          <cell r="F37">
            <v>62000</v>
          </cell>
        </row>
        <row r="38">
          <cell r="F38">
            <v>10000</v>
          </cell>
        </row>
        <row r="41">
          <cell r="F41">
            <v>10000</v>
          </cell>
        </row>
        <row r="45">
          <cell r="F45">
            <v>42000</v>
          </cell>
        </row>
        <row r="48">
          <cell r="F48">
            <v>640000</v>
          </cell>
        </row>
        <row r="49">
          <cell r="F49">
            <v>350000</v>
          </cell>
        </row>
        <row r="55">
          <cell r="F55">
            <v>10000</v>
          </cell>
        </row>
        <row r="62">
          <cell r="F62">
            <v>130000</v>
          </cell>
        </row>
        <row r="67">
          <cell r="F67">
            <v>150000</v>
          </cell>
        </row>
        <row r="70">
          <cell r="F70">
            <v>368000</v>
          </cell>
        </row>
        <row r="71">
          <cell r="F71">
            <v>50000</v>
          </cell>
        </row>
        <row r="75">
          <cell r="F75">
            <v>18000</v>
          </cell>
        </row>
        <row r="78">
          <cell r="F78">
            <v>50000</v>
          </cell>
        </row>
        <row r="82">
          <cell r="F82">
            <v>50000</v>
          </cell>
        </row>
        <row r="85">
          <cell r="F85">
            <v>25000</v>
          </cell>
        </row>
        <row r="88">
          <cell r="F88">
            <v>5000</v>
          </cell>
        </row>
        <row r="92">
          <cell r="F92">
            <v>80000</v>
          </cell>
        </row>
        <row r="95">
          <cell r="F95">
            <v>90000</v>
          </cell>
        </row>
        <row r="100">
          <cell r="F100">
            <v>45000</v>
          </cell>
        </row>
        <row r="101">
          <cell r="F101">
            <v>25000</v>
          </cell>
        </row>
        <row r="104">
          <cell r="F104">
            <v>20000</v>
          </cell>
        </row>
        <row r="108">
          <cell r="F108">
            <v>6979281</v>
          </cell>
        </row>
        <row r="109">
          <cell r="F109">
            <v>2101140</v>
          </cell>
        </row>
        <row r="110">
          <cell r="F110">
            <v>2101140</v>
          </cell>
        </row>
        <row r="111">
          <cell r="F111">
            <v>1626240</v>
          </cell>
        </row>
        <row r="116">
          <cell r="F116">
            <v>413280</v>
          </cell>
          <cell r="J116">
            <v>54000</v>
          </cell>
        </row>
        <row r="121">
          <cell r="F121">
            <v>61620</v>
          </cell>
        </row>
        <row r="128">
          <cell r="F128">
            <v>2554441</v>
          </cell>
        </row>
        <row r="129">
          <cell r="F129">
            <v>1153400</v>
          </cell>
        </row>
        <row r="133">
          <cell r="F133">
            <v>1153400</v>
          </cell>
        </row>
        <row r="144">
          <cell r="F144">
            <v>1401041</v>
          </cell>
        </row>
        <row r="145">
          <cell r="F145">
            <v>1401041</v>
          </cell>
        </row>
        <row r="172">
          <cell r="F172">
            <v>79700</v>
          </cell>
        </row>
        <row r="173">
          <cell r="F173">
            <v>64500</v>
          </cell>
        </row>
        <row r="174">
          <cell r="F174">
            <v>51500</v>
          </cell>
        </row>
        <row r="196">
          <cell r="F196">
            <v>6500</v>
          </cell>
        </row>
        <row r="201">
          <cell r="F201">
            <v>6500</v>
          </cell>
        </row>
        <row r="207">
          <cell r="F207">
            <v>15200</v>
          </cell>
        </row>
        <row r="208">
          <cell r="F208">
            <v>15200</v>
          </cell>
        </row>
        <row r="209">
          <cell r="F209">
            <v>15200</v>
          </cell>
        </row>
        <row r="212">
          <cell r="F212">
            <v>2244000</v>
          </cell>
        </row>
        <row r="214">
          <cell r="F214">
            <v>384000</v>
          </cell>
        </row>
        <row r="217">
          <cell r="F217">
            <v>312000</v>
          </cell>
        </row>
        <row r="220">
          <cell r="F220">
            <v>452000</v>
          </cell>
        </row>
        <row r="223">
          <cell r="F223">
            <v>108000</v>
          </cell>
        </row>
        <row r="226">
          <cell r="F226">
            <v>988000</v>
          </cell>
        </row>
      </sheetData>
      <sheetData sheetId="4">
        <row r="6">
          <cell r="F6">
            <v>50000</v>
          </cell>
        </row>
        <row r="7">
          <cell r="F7">
            <v>50000</v>
          </cell>
        </row>
        <row r="8">
          <cell r="F8">
            <v>50000</v>
          </cell>
        </row>
        <row r="9">
          <cell r="F9">
            <v>50000</v>
          </cell>
        </row>
        <row r="14">
          <cell r="F14">
            <v>49210</v>
          </cell>
        </row>
        <row r="15">
          <cell r="F15">
            <v>49210</v>
          </cell>
        </row>
        <row r="16">
          <cell r="F16">
            <v>49210</v>
          </cell>
        </row>
        <row r="19">
          <cell r="F19">
            <v>49210</v>
          </cell>
        </row>
        <row r="26">
          <cell r="F26">
            <v>830000</v>
          </cell>
        </row>
        <row r="27">
          <cell r="F27">
            <v>830000</v>
          </cell>
        </row>
        <row r="28">
          <cell r="F28">
            <v>830000</v>
          </cell>
        </row>
        <row r="31">
          <cell r="F31">
            <v>750000</v>
          </cell>
        </row>
        <row r="37">
          <cell r="F37">
            <v>80000</v>
          </cell>
        </row>
      </sheetData>
      <sheetData sheetId="5" refreshError="1"/>
      <sheetData sheetId="6">
        <row r="6">
          <cell r="F6">
            <v>4012040</v>
          </cell>
        </row>
        <row r="7">
          <cell r="F7">
            <v>1943640</v>
          </cell>
        </row>
        <row r="8">
          <cell r="F8">
            <v>1943640</v>
          </cell>
        </row>
        <row r="9">
          <cell r="F9">
            <v>1427160</v>
          </cell>
        </row>
        <row r="14">
          <cell r="F14">
            <v>2880</v>
          </cell>
        </row>
        <row r="17">
          <cell r="F17">
            <v>78000</v>
          </cell>
        </row>
        <row r="25">
          <cell r="F25">
            <v>375600</v>
          </cell>
        </row>
        <row r="29">
          <cell r="F29">
            <v>60000</v>
          </cell>
        </row>
        <row r="36">
          <cell r="F36">
            <v>1968400</v>
          </cell>
        </row>
        <row r="37">
          <cell r="F37">
            <v>92600</v>
          </cell>
        </row>
        <row r="38">
          <cell r="F38">
            <v>10000</v>
          </cell>
        </row>
        <row r="41">
          <cell r="F41">
            <v>10000</v>
          </cell>
        </row>
        <row r="45">
          <cell r="F45">
            <v>57600</v>
          </cell>
        </row>
        <row r="48">
          <cell r="F48">
            <v>15000</v>
          </cell>
        </row>
        <row r="51">
          <cell r="F51">
            <v>1100000</v>
          </cell>
        </row>
        <row r="52">
          <cell r="F52">
            <v>300000</v>
          </cell>
        </row>
        <row r="60">
          <cell r="F60">
            <v>150000</v>
          </cell>
        </row>
        <row r="67">
          <cell r="F67">
            <v>650000</v>
          </cell>
        </row>
        <row r="70">
          <cell r="F70">
            <v>575800</v>
          </cell>
        </row>
        <row r="71">
          <cell r="F71">
            <v>40000</v>
          </cell>
        </row>
        <row r="75">
          <cell r="F75">
            <v>200000</v>
          </cell>
        </row>
        <row r="78">
          <cell r="F78">
            <v>200000</v>
          </cell>
        </row>
        <row r="82">
          <cell r="F82">
            <v>15000</v>
          </cell>
        </row>
        <row r="86">
          <cell r="F86">
            <v>40800</v>
          </cell>
        </row>
        <row r="91">
          <cell r="F91">
            <v>75000</v>
          </cell>
        </row>
        <row r="95">
          <cell r="F95">
            <v>5000</v>
          </cell>
        </row>
        <row r="100">
          <cell r="F100">
            <v>200000</v>
          </cell>
        </row>
        <row r="101">
          <cell r="F101">
            <v>200000</v>
          </cell>
        </row>
        <row r="104">
          <cell r="F104">
            <v>100000</v>
          </cell>
        </row>
        <row r="105">
          <cell r="F105">
            <v>100000</v>
          </cell>
        </row>
        <row r="106">
          <cell r="F106">
            <v>100000</v>
          </cell>
        </row>
        <row r="112">
          <cell r="F112">
            <v>20000</v>
          </cell>
        </row>
        <row r="113">
          <cell r="F113">
            <v>20000</v>
          </cell>
        </row>
        <row r="114">
          <cell r="F114">
            <v>20000</v>
          </cell>
        </row>
        <row r="117">
          <cell r="F117">
            <v>20000</v>
          </cell>
        </row>
      </sheetData>
      <sheetData sheetId="7">
        <row r="6">
          <cell r="F6">
            <v>70000</v>
          </cell>
        </row>
        <row r="7">
          <cell r="F7">
            <v>70000</v>
          </cell>
        </row>
        <row r="8">
          <cell r="F8">
            <v>70000</v>
          </cell>
        </row>
        <row r="11">
          <cell r="F11">
            <v>50000</v>
          </cell>
        </row>
        <row r="17">
          <cell r="F17">
            <v>20000</v>
          </cell>
        </row>
      </sheetData>
      <sheetData sheetId="8">
        <row r="6">
          <cell r="F6">
            <v>380000</v>
          </cell>
        </row>
        <row r="7">
          <cell r="F7">
            <v>380000</v>
          </cell>
        </row>
        <row r="8">
          <cell r="F8">
            <v>380000</v>
          </cell>
        </row>
        <row r="11">
          <cell r="F11">
            <v>150000</v>
          </cell>
        </row>
        <row r="18">
          <cell r="F18">
            <v>230000</v>
          </cell>
        </row>
        <row r="24">
          <cell r="F24">
            <v>330000</v>
          </cell>
        </row>
        <row r="25">
          <cell r="F25">
            <v>330000</v>
          </cell>
        </row>
        <row r="26">
          <cell r="F26">
            <v>330000</v>
          </cell>
        </row>
        <row r="29">
          <cell r="F29">
            <v>25000</v>
          </cell>
        </row>
        <row r="34">
          <cell r="F34">
            <v>150000</v>
          </cell>
        </row>
        <row r="40">
          <cell r="F40">
            <v>80000</v>
          </cell>
        </row>
        <row r="45">
          <cell r="F45">
            <v>75000</v>
          </cell>
        </row>
        <row r="52">
          <cell r="F52">
            <v>630000</v>
          </cell>
        </row>
        <row r="53">
          <cell r="F53">
            <v>630000</v>
          </cell>
        </row>
        <row r="56">
          <cell r="F56">
            <v>500000</v>
          </cell>
        </row>
        <row r="64">
          <cell r="F64">
            <v>50000</v>
          </cell>
        </row>
        <row r="69">
          <cell r="F69">
            <v>80000</v>
          </cell>
        </row>
      </sheetData>
      <sheetData sheetId="9">
        <row r="6">
          <cell r="F6">
            <v>5076000</v>
          </cell>
        </row>
        <row r="7">
          <cell r="F7">
            <v>5076000</v>
          </cell>
        </row>
        <row r="9">
          <cell r="F9">
            <v>5076000</v>
          </cell>
        </row>
        <row r="10">
          <cell r="F10">
            <v>2458000</v>
          </cell>
        </row>
        <row r="19">
          <cell r="F19">
            <v>1203000</v>
          </cell>
        </row>
        <row r="25">
          <cell r="F25">
            <v>1415000</v>
          </cell>
        </row>
      </sheetData>
      <sheetData sheetId="10">
        <row r="6">
          <cell r="F6">
            <v>2355000</v>
          </cell>
        </row>
        <row r="7">
          <cell r="F7">
            <v>2355000</v>
          </cell>
        </row>
        <row r="24">
          <cell r="F24">
            <v>2300000</v>
          </cell>
        </row>
        <row r="28">
          <cell r="F28">
            <v>175000</v>
          </cell>
        </row>
        <row r="29">
          <cell r="F29">
            <v>175000</v>
          </cell>
        </row>
        <row r="30">
          <cell r="F30">
            <v>175000</v>
          </cell>
        </row>
        <row r="34">
          <cell r="F34">
            <v>100000</v>
          </cell>
        </row>
        <row r="40">
          <cell r="F40">
            <v>5000</v>
          </cell>
        </row>
        <row r="44">
          <cell r="F44">
            <v>20000</v>
          </cell>
        </row>
        <row r="49">
          <cell r="F49">
            <v>50000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กลาง"/>
      <sheetName val="บริหารงานทั่วไป"/>
      <sheetName val="การรักษาความสงบภายใน"/>
      <sheetName val="การศึกษา"/>
      <sheetName val="สาธารณสุข"/>
      <sheetName val="สังคมสงเคราะห์"/>
      <sheetName val="เคหะและชุมชน"/>
      <sheetName val="สร้างความเข้มแข็งของชุมชน"/>
      <sheetName val="การศาสนาวัฒนธรรมและนันทนาการ"/>
      <sheetName val="อุตสาหกรรมและการโยธา"/>
      <sheetName val="การเกษตร"/>
      <sheetName val="การพาณิชย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F6">
            <v>2717000</v>
          </cell>
        </row>
        <row r="111">
          <cell r="A111" t="str">
            <v>งานกำจัดขยะมูลฝอยและสิ่งปฏิกูล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บริหารงานทั่วไป"/>
      <sheetName val="การรักษาความสงบภายใน"/>
      <sheetName val="การศึกษา"/>
      <sheetName val="สาธารณสุข"/>
      <sheetName val="สังคมสงเคราะห์"/>
      <sheetName val="เคหะและชุมชน"/>
      <sheetName val="สร้างความเข้มแข็งของชุมชน"/>
      <sheetName val="การศาสนาวัฒนธรรมและนันทนาการ"/>
      <sheetName val="อุตสาหกรรมและการโยธา"/>
      <sheetName val="การเกษตร"/>
      <sheetName val="การพาณิชย์"/>
      <sheetName val="งบกลา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A5" t="str">
            <v>แผนงานอุตสาหกรรมและการโยธา</v>
          </cell>
        </row>
      </sheetData>
      <sheetData sheetId="9" refreshError="1">
        <row r="5">
          <cell r="A5" t="str">
            <v>แผนงานการเกษตร</v>
          </cell>
        </row>
        <row r="6">
          <cell r="A6" t="str">
            <v>งานส่งเสริมการเกษตร</v>
          </cell>
        </row>
        <row r="39">
          <cell r="A39" t="str">
            <v>งานอนุรักษ์แหล่งน้ำและป่าไม้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บริหารงานทั่วไป"/>
      <sheetName val="การรักษาความสงบภายใน"/>
      <sheetName val="การศึกษา"/>
      <sheetName val="สาธารณสุข"/>
      <sheetName val="สังคมสงเคราะห์"/>
      <sheetName val="เคหะและชุมชน"/>
      <sheetName val="สร้างความเข้มแข็งของชุมชน"/>
      <sheetName val="การศาสนาวัฒนธรรมและนันทนาการ"/>
      <sheetName val="อุตสาหกรรมและการโยธา"/>
      <sheetName val="การเกษตร"/>
      <sheetName val="การพาณิชย์"/>
      <sheetName val="งบกลาง"/>
    </sheetNames>
    <sheetDataSet>
      <sheetData sheetId="0" refreshError="1">
        <row r="45">
          <cell r="F45">
            <v>8276760</v>
          </cell>
        </row>
        <row r="46">
          <cell r="F46">
            <v>4506240</v>
          </cell>
        </row>
        <row r="52">
          <cell r="F52">
            <v>4320</v>
          </cell>
        </row>
        <row r="55">
          <cell r="F55">
            <v>54000</v>
          </cell>
        </row>
        <row r="58">
          <cell r="F58">
            <v>109200</v>
          </cell>
        </row>
        <row r="67">
          <cell r="F67">
            <v>3389880</v>
          </cell>
        </row>
        <row r="71">
          <cell r="F71">
            <v>145920</v>
          </cell>
        </row>
        <row r="78">
          <cell r="F78">
            <v>67200</v>
          </cell>
        </row>
        <row r="86">
          <cell r="F86">
            <v>4516400</v>
          </cell>
        </row>
        <row r="87">
          <cell r="F87">
            <v>406400</v>
          </cell>
        </row>
        <row r="89">
          <cell r="F89">
            <v>10000</v>
          </cell>
        </row>
        <row r="93">
          <cell r="F93">
            <v>100000</v>
          </cell>
        </row>
        <row r="98">
          <cell r="F98">
            <v>10000</v>
          </cell>
        </row>
        <row r="103">
          <cell r="F103">
            <v>40000</v>
          </cell>
        </row>
        <row r="107">
          <cell r="F107">
            <v>206400</v>
          </cell>
        </row>
        <row r="110">
          <cell r="F110">
            <v>40000</v>
          </cell>
        </row>
        <row r="114">
          <cell r="F114">
            <v>1200000</v>
          </cell>
        </row>
        <row r="120">
          <cell r="F120">
            <v>50000</v>
          </cell>
        </row>
        <row r="125">
          <cell r="F125">
            <v>30000</v>
          </cell>
        </row>
        <row r="133">
          <cell r="F133">
            <v>40000</v>
          </cell>
        </row>
        <row r="141">
          <cell r="F141">
            <v>300000</v>
          </cell>
        </row>
        <row r="146">
          <cell r="F146">
            <v>200000</v>
          </cell>
        </row>
        <row r="151">
          <cell r="F151">
            <v>100000</v>
          </cell>
        </row>
        <row r="157">
          <cell r="F157">
            <v>250000</v>
          </cell>
        </row>
        <row r="160">
          <cell r="F160">
            <v>1490000</v>
          </cell>
        </row>
        <row r="161">
          <cell r="F161">
            <v>150000</v>
          </cell>
        </row>
        <row r="166">
          <cell r="F166">
            <v>50000</v>
          </cell>
        </row>
        <row r="169">
          <cell r="F169">
            <v>130000</v>
          </cell>
        </row>
        <row r="173">
          <cell r="F173">
            <v>300000</v>
          </cell>
        </row>
        <row r="176">
          <cell r="F176">
            <v>70000</v>
          </cell>
        </row>
        <row r="180">
          <cell r="F180">
            <v>650000</v>
          </cell>
        </row>
        <row r="186">
          <cell r="F186">
            <v>50000</v>
          </cell>
        </row>
        <row r="190">
          <cell r="F190">
            <v>5000</v>
          </cell>
        </row>
        <row r="194">
          <cell r="F194">
            <v>10000</v>
          </cell>
        </row>
        <row r="197">
          <cell r="F197">
            <v>70000</v>
          </cell>
        </row>
        <row r="201">
          <cell r="F201">
            <v>5000</v>
          </cell>
        </row>
        <row r="205">
          <cell r="F205">
            <v>240000</v>
          </cell>
        </row>
        <row r="208">
          <cell r="F208">
            <v>40000</v>
          </cell>
        </row>
        <row r="211">
          <cell r="F211">
            <v>50000</v>
          </cell>
        </row>
        <row r="214">
          <cell r="F214">
            <v>30000</v>
          </cell>
        </row>
        <row r="217">
          <cell r="F217">
            <v>90000</v>
          </cell>
        </row>
      </sheetData>
      <sheetData sheetId="1" refreshError="1">
        <row r="6">
          <cell r="F6">
            <v>213000</v>
          </cell>
        </row>
        <row r="7">
          <cell r="F7">
            <v>90000</v>
          </cell>
        </row>
        <row r="8">
          <cell r="F8">
            <v>50000</v>
          </cell>
        </row>
        <row r="11">
          <cell r="F11">
            <v>50000</v>
          </cell>
        </row>
        <row r="17">
          <cell r="F17">
            <v>40000</v>
          </cell>
        </row>
        <row r="20">
          <cell r="F20">
            <v>123000</v>
          </cell>
        </row>
        <row r="21">
          <cell r="F21">
            <v>123000</v>
          </cell>
        </row>
        <row r="22">
          <cell r="F22">
            <v>123000</v>
          </cell>
        </row>
      </sheetData>
      <sheetData sheetId="2" refreshError="1">
        <row r="6">
          <cell r="F6">
            <v>7653691.7999999998</v>
          </cell>
        </row>
        <row r="7">
          <cell r="F7">
            <v>1845120</v>
          </cell>
        </row>
        <row r="8">
          <cell r="F8">
            <v>1845120</v>
          </cell>
        </row>
        <row r="9">
          <cell r="F9">
            <v>1229400</v>
          </cell>
        </row>
        <row r="14">
          <cell r="F14">
            <v>6360</v>
          </cell>
        </row>
        <row r="17">
          <cell r="F17">
            <v>42000</v>
          </cell>
        </row>
        <row r="25">
          <cell r="F25">
            <v>543360</v>
          </cell>
        </row>
        <row r="29">
          <cell r="F29">
            <v>24000</v>
          </cell>
        </row>
        <row r="36">
          <cell r="F36">
            <v>3260761.8</v>
          </cell>
        </row>
        <row r="37">
          <cell r="F37">
            <v>62000</v>
          </cell>
        </row>
        <row r="38">
          <cell r="F38">
            <v>10000</v>
          </cell>
        </row>
        <row r="41">
          <cell r="F41">
            <v>10000</v>
          </cell>
        </row>
        <row r="45">
          <cell r="F45">
            <v>42000</v>
          </cell>
        </row>
        <row r="48">
          <cell r="F48">
            <v>1399600</v>
          </cell>
        </row>
        <row r="49">
          <cell r="F49">
            <v>200000</v>
          </cell>
        </row>
        <row r="55">
          <cell r="F55">
            <v>10000</v>
          </cell>
        </row>
        <row r="62">
          <cell r="F62">
            <v>150000</v>
          </cell>
        </row>
        <row r="69">
          <cell r="F69">
            <v>16000</v>
          </cell>
        </row>
        <row r="73">
          <cell r="F73">
            <v>873600</v>
          </cell>
        </row>
        <row r="78">
          <cell r="F78">
            <v>150000</v>
          </cell>
        </row>
        <row r="81">
          <cell r="F81">
            <v>1764161.8</v>
          </cell>
        </row>
        <row r="82">
          <cell r="F82">
            <v>80000</v>
          </cell>
        </row>
        <row r="86">
          <cell r="F86">
            <v>18000</v>
          </cell>
        </row>
        <row r="89">
          <cell r="F89">
            <v>50000</v>
          </cell>
        </row>
        <row r="93">
          <cell r="F93">
            <v>1391161.8</v>
          </cell>
        </row>
        <row r="104">
          <cell r="F104">
            <v>201201</v>
          </cell>
        </row>
        <row r="107">
          <cell r="F107">
            <v>159045</v>
          </cell>
        </row>
        <row r="110">
          <cell r="F110">
            <v>233776</v>
          </cell>
        </row>
        <row r="122">
          <cell r="F122">
            <v>25000</v>
          </cell>
        </row>
        <row r="125">
          <cell r="F125">
            <v>5000</v>
          </cell>
        </row>
        <row r="129">
          <cell r="F129">
            <v>80000</v>
          </cell>
        </row>
        <row r="133">
          <cell r="F133">
            <v>90000</v>
          </cell>
        </row>
        <row r="137">
          <cell r="F137">
            <v>35000</v>
          </cell>
        </row>
        <row r="138">
          <cell r="F138">
            <v>20000</v>
          </cell>
        </row>
        <row r="144">
          <cell r="F144">
            <v>311810</v>
          </cell>
        </row>
        <row r="164">
          <cell r="F164">
            <v>71800</v>
          </cell>
        </row>
        <row r="177">
          <cell r="F177">
            <v>50000</v>
          </cell>
        </row>
        <row r="182">
          <cell r="F182">
            <v>143010</v>
          </cell>
        </row>
        <row r="183">
          <cell r="F183">
            <v>143010</v>
          </cell>
        </row>
        <row r="184">
          <cell r="F184">
            <v>28710</v>
          </cell>
        </row>
        <row r="187">
          <cell r="F187">
            <v>114300</v>
          </cell>
        </row>
        <row r="192">
          <cell r="F192">
            <v>2236000</v>
          </cell>
        </row>
        <row r="210">
          <cell r="F210">
            <v>177000</v>
          </cell>
        </row>
        <row r="215">
          <cell r="F215">
            <v>120000</v>
          </cell>
        </row>
        <row r="219">
          <cell r="F219">
            <v>57000</v>
          </cell>
        </row>
        <row r="221">
          <cell r="F221">
            <v>20000</v>
          </cell>
        </row>
        <row r="226">
          <cell r="F226">
            <v>37000</v>
          </cell>
        </row>
      </sheetData>
      <sheetData sheetId="3" refreshError="1">
        <row r="6">
          <cell r="F6">
            <v>50000</v>
          </cell>
        </row>
        <row r="7">
          <cell r="F7">
            <v>50000</v>
          </cell>
        </row>
        <row r="8">
          <cell r="F8">
            <v>50000</v>
          </cell>
        </row>
        <row r="9">
          <cell r="F9">
            <v>50000</v>
          </cell>
        </row>
        <row r="14">
          <cell r="F14">
            <v>50000</v>
          </cell>
        </row>
        <row r="15">
          <cell r="F15">
            <v>50000</v>
          </cell>
        </row>
        <row r="16">
          <cell r="F16">
            <v>50000</v>
          </cell>
        </row>
        <row r="19">
          <cell r="F19">
            <v>50000</v>
          </cell>
        </row>
        <row r="25">
          <cell r="F25">
            <v>995000</v>
          </cell>
        </row>
        <row r="26">
          <cell r="F26">
            <v>800000</v>
          </cell>
        </row>
        <row r="27">
          <cell r="F27">
            <v>800000</v>
          </cell>
        </row>
        <row r="30">
          <cell r="F30">
            <v>750000</v>
          </cell>
        </row>
        <row r="36">
          <cell r="F36">
            <v>50000</v>
          </cell>
        </row>
        <row r="40">
          <cell r="F40">
            <v>195000</v>
          </cell>
        </row>
        <row r="43">
          <cell r="F43">
            <v>195000</v>
          </cell>
        </row>
      </sheetData>
      <sheetData sheetId="4" refreshError="1">
        <row r="6">
          <cell r="F6">
            <v>5000</v>
          </cell>
        </row>
        <row r="7">
          <cell r="F7">
            <v>5000</v>
          </cell>
        </row>
        <row r="10">
          <cell r="F10">
            <v>5000</v>
          </cell>
        </row>
      </sheetData>
      <sheetData sheetId="5" refreshError="1">
        <row r="6">
          <cell r="F6">
            <v>4068600</v>
          </cell>
        </row>
        <row r="7">
          <cell r="F7">
            <v>1863000</v>
          </cell>
        </row>
        <row r="8">
          <cell r="F8">
            <v>1863000</v>
          </cell>
        </row>
        <row r="9">
          <cell r="F9">
            <v>1254480</v>
          </cell>
        </row>
        <row r="14">
          <cell r="F14">
            <v>2880</v>
          </cell>
        </row>
        <row r="17">
          <cell r="F17">
            <v>42000</v>
          </cell>
        </row>
        <row r="25">
          <cell r="F25">
            <v>491640</v>
          </cell>
        </row>
        <row r="29">
          <cell r="F29">
            <v>72000</v>
          </cell>
        </row>
        <row r="36">
          <cell r="F36">
            <v>1632600</v>
          </cell>
        </row>
        <row r="37">
          <cell r="F37">
            <v>82600</v>
          </cell>
        </row>
        <row r="38">
          <cell r="F38">
            <v>10000</v>
          </cell>
        </row>
        <row r="41">
          <cell r="F41">
            <v>10000</v>
          </cell>
        </row>
        <row r="45">
          <cell r="F45">
            <v>57600</v>
          </cell>
        </row>
        <row r="48">
          <cell r="F48">
            <v>5000</v>
          </cell>
        </row>
        <row r="51">
          <cell r="F51">
            <v>850000</v>
          </cell>
        </row>
        <row r="52">
          <cell r="F52">
            <v>600000</v>
          </cell>
        </row>
        <row r="60">
          <cell r="F60">
            <v>150000</v>
          </cell>
        </row>
        <row r="67">
          <cell r="F67">
            <v>100000</v>
          </cell>
        </row>
        <row r="70">
          <cell r="F70">
            <v>500000</v>
          </cell>
        </row>
        <row r="71">
          <cell r="F71">
            <v>40000</v>
          </cell>
        </row>
        <row r="75">
          <cell r="F75">
            <v>200000</v>
          </cell>
        </row>
        <row r="78">
          <cell r="F78">
            <v>200000</v>
          </cell>
        </row>
        <row r="82">
          <cell r="F82">
            <v>5000</v>
          </cell>
        </row>
        <row r="86">
          <cell r="F86">
            <v>20000</v>
          </cell>
        </row>
        <row r="91">
          <cell r="F91">
            <v>30000</v>
          </cell>
        </row>
        <row r="95">
          <cell r="F95">
            <v>5000</v>
          </cell>
        </row>
        <row r="100">
          <cell r="F100">
            <v>200000</v>
          </cell>
        </row>
        <row r="101">
          <cell r="F101">
            <v>200000</v>
          </cell>
        </row>
        <row r="104">
          <cell r="F104">
            <v>573000</v>
          </cell>
        </row>
        <row r="105">
          <cell r="F105">
            <v>573000</v>
          </cell>
        </row>
        <row r="113">
          <cell r="F113">
            <v>50000</v>
          </cell>
        </row>
        <row r="119">
          <cell r="F119">
            <v>185453</v>
          </cell>
        </row>
        <row r="120">
          <cell r="F120">
            <v>185453</v>
          </cell>
        </row>
        <row r="141">
          <cell r="F141">
            <v>30000</v>
          </cell>
        </row>
        <row r="142">
          <cell r="F142">
            <v>30000</v>
          </cell>
        </row>
        <row r="143">
          <cell r="F143">
            <v>30000</v>
          </cell>
        </row>
        <row r="146">
          <cell r="F146">
            <v>30000</v>
          </cell>
        </row>
      </sheetData>
      <sheetData sheetId="6" refreshError="1">
        <row r="6">
          <cell r="F6">
            <v>30000</v>
          </cell>
        </row>
        <row r="7">
          <cell r="F7">
            <v>30000</v>
          </cell>
        </row>
        <row r="8">
          <cell r="F8">
            <v>30000</v>
          </cell>
        </row>
        <row r="11">
          <cell r="F11">
            <v>30000</v>
          </cell>
        </row>
      </sheetData>
      <sheetData sheetId="7" refreshError="1">
        <row r="6">
          <cell r="F6">
            <v>490000</v>
          </cell>
        </row>
        <row r="8">
          <cell r="F8">
            <v>300000</v>
          </cell>
        </row>
        <row r="11">
          <cell r="F11">
            <v>150000</v>
          </cell>
        </row>
        <row r="17">
          <cell r="F17">
            <v>150000</v>
          </cell>
        </row>
        <row r="22">
          <cell r="F22">
            <v>190000</v>
          </cell>
        </row>
        <row r="25">
          <cell r="F25">
            <v>50000</v>
          </cell>
        </row>
        <row r="36">
          <cell r="F36">
            <v>400000</v>
          </cell>
        </row>
        <row r="37">
          <cell r="F37">
            <v>380000</v>
          </cell>
        </row>
        <row r="41">
          <cell r="F41">
            <v>150000</v>
          </cell>
        </row>
        <row r="46">
          <cell r="F46">
            <v>20000</v>
          </cell>
        </row>
        <row r="50">
          <cell r="F50">
            <v>150000</v>
          </cell>
        </row>
        <row r="56">
          <cell r="F56">
            <v>60000</v>
          </cell>
        </row>
        <row r="60">
          <cell r="F60">
            <v>20000</v>
          </cell>
        </row>
        <row r="61">
          <cell r="F61">
            <v>20000</v>
          </cell>
        </row>
        <row r="67">
          <cell r="F67">
            <v>734920</v>
          </cell>
        </row>
        <row r="68">
          <cell r="F68">
            <v>700000</v>
          </cell>
        </row>
        <row r="69">
          <cell r="F69">
            <v>700000</v>
          </cell>
        </row>
        <row r="72">
          <cell r="F72">
            <v>500000</v>
          </cell>
        </row>
        <row r="78">
          <cell r="F78">
            <v>200000</v>
          </cell>
        </row>
        <row r="84">
          <cell r="F84">
            <v>34920</v>
          </cell>
        </row>
      </sheetData>
      <sheetData sheetId="8" refreshError="1">
        <row r="6">
          <cell r="F6">
            <v>2358700</v>
          </cell>
        </row>
        <row r="7">
          <cell r="F7">
            <v>2358700</v>
          </cell>
        </row>
        <row r="14">
          <cell r="F14">
            <v>1818700</v>
          </cell>
        </row>
      </sheetData>
      <sheetData sheetId="9" refreshError="1">
        <row r="6">
          <cell r="F6">
            <v>87000</v>
          </cell>
        </row>
        <row r="7">
          <cell r="F7">
            <v>87000</v>
          </cell>
        </row>
        <row r="10">
          <cell r="F10">
            <v>87000</v>
          </cell>
        </row>
        <row r="14">
          <cell r="F14">
            <v>150000</v>
          </cell>
        </row>
        <row r="15">
          <cell r="F15">
            <v>150000</v>
          </cell>
        </row>
        <row r="16">
          <cell r="F16">
            <v>150000</v>
          </cell>
        </row>
        <row r="19">
          <cell r="F19">
            <v>100000</v>
          </cell>
        </row>
        <row r="25">
          <cell r="F25">
            <v>50000</v>
          </cell>
        </row>
      </sheetData>
      <sheetData sheetId="10" refreshError="1">
        <row r="6">
          <cell r="F6">
            <v>532000</v>
          </cell>
        </row>
        <row r="7">
          <cell r="F7">
            <v>532000</v>
          </cell>
        </row>
      </sheetData>
      <sheetData sheetId="11" refreshError="1">
        <row r="6">
          <cell r="F6">
            <v>2096475</v>
          </cell>
        </row>
        <row r="7">
          <cell r="F7">
            <v>2096475</v>
          </cell>
        </row>
        <row r="8">
          <cell r="F8">
            <v>2057055</v>
          </cell>
        </row>
        <row r="21">
          <cell r="F21">
            <v>883103</v>
          </cell>
        </row>
        <row r="48">
          <cell r="F48">
            <v>445820</v>
          </cell>
        </row>
        <row r="56">
          <cell r="F56">
            <v>39420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บริหารงานทั่วไป"/>
      <sheetName val="การรักษาความสงบภายใน"/>
      <sheetName val="การศึกษา"/>
      <sheetName val="สาธารณสุข"/>
      <sheetName val="สังคมสงเคราะห์"/>
      <sheetName val="เคหะและชุมชน"/>
      <sheetName val="สร้างความเข้มแข็งของชุมชน"/>
      <sheetName val="การศาสนาวัฒนธรรมและนันทนาการ"/>
      <sheetName val="อุตสาหกรรมและการโยธา"/>
      <sheetName val="การเกษตร"/>
      <sheetName val="การพาณิชย์"/>
      <sheetName val="งบกลาง"/>
    </sheetNames>
    <sheetDataSet>
      <sheetData sheetId="0" refreshError="1">
        <row r="8">
          <cell r="F8">
            <v>15737800</v>
          </cell>
        </row>
        <row r="9">
          <cell r="F9">
            <v>10901400</v>
          </cell>
        </row>
        <row r="10">
          <cell r="F10">
            <v>2624640</v>
          </cell>
        </row>
        <row r="11">
          <cell r="F11">
            <v>695520</v>
          </cell>
        </row>
        <row r="17">
          <cell r="F17">
            <v>120000</v>
          </cell>
        </row>
        <row r="24">
          <cell r="F24">
            <v>120000</v>
          </cell>
        </row>
        <row r="31">
          <cell r="F31">
            <v>198720</v>
          </cell>
        </row>
        <row r="38">
          <cell r="F38">
            <v>1490400</v>
          </cell>
        </row>
        <row r="209">
          <cell r="F209">
            <v>450000</v>
          </cell>
        </row>
        <row r="226">
          <cell r="F226">
            <v>200000</v>
          </cell>
        </row>
        <row r="227">
          <cell r="F227">
            <v>200000</v>
          </cell>
        </row>
        <row r="228">
          <cell r="F228">
            <v>200000</v>
          </cell>
        </row>
        <row r="235">
          <cell r="F235">
            <v>50000</v>
          </cell>
        </row>
        <row r="236">
          <cell r="F236">
            <v>50000</v>
          </cell>
        </row>
        <row r="237">
          <cell r="F237">
            <v>50000</v>
          </cell>
        </row>
        <row r="240">
          <cell r="F240">
            <v>50000</v>
          </cell>
        </row>
        <row r="245">
          <cell r="F245">
            <v>3025360</v>
          </cell>
        </row>
        <row r="246">
          <cell r="F246">
            <v>2118360</v>
          </cell>
        </row>
        <row r="247">
          <cell r="F247">
            <v>2118360</v>
          </cell>
        </row>
        <row r="248">
          <cell r="F248">
            <v>1577280</v>
          </cell>
        </row>
        <row r="253">
          <cell r="F253">
            <v>42000</v>
          </cell>
        </row>
        <row r="261">
          <cell r="F261">
            <v>199800</v>
          </cell>
        </row>
        <row r="265">
          <cell r="F265">
            <v>251280</v>
          </cell>
        </row>
        <row r="269">
          <cell r="F269">
            <v>48000</v>
          </cell>
        </row>
        <row r="275">
          <cell r="F275">
            <v>865000</v>
          </cell>
        </row>
        <row r="276">
          <cell r="F276">
            <v>125000</v>
          </cell>
        </row>
        <row r="277">
          <cell r="F277">
            <v>10000</v>
          </cell>
        </row>
        <row r="280">
          <cell r="F280">
            <v>10000</v>
          </cell>
        </row>
        <row r="284">
          <cell r="F284">
            <v>78000</v>
          </cell>
        </row>
        <row r="287">
          <cell r="F287">
            <v>27000</v>
          </cell>
        </row>
        <row r="290">
          <cell r="F290">
            <v>560000</v>
          </cell>
        </row>
        <row r="291">
          <cell r="F291">
            <v>50000</v>
          </cell>
        </row>
        <row r="298">
          <cell r="F298">
            <v>20000</v>
          </cell>
        </row>
        <row r="305">
          <cell r="F305">
            <v>70000</v>
          </cell>
        </row>
        <row r="312">
          <cell r="F312">
            <v>405000</v>
          </cell>
        </row>
        <row r="318">
          <cell r="F318">
            <v>15000</v>
          </cell>
        </row>
        <row r="321">
          <cell r="F321">
            <v>180000</v>
          </cell>
        </row>
        <row r="322">
          <cell r="F322">
            <v>100000</v>
          </cell>
        </row>
        <row r="326">
          <cell r="F326">
            <v>10000</v>
          </cell>
        </row>
        <row r="331">
          <cell r="F331">
            <v>70000</v>
          </cell>
        </row>
        <row r="335">
          <cell r="F335">
            <v>42000</v>
          </cell>
        </row>
        <row r="336">
          <cell r="F336">
            <v>42000</v>
          </cell>
        </row>
        <row r="337">
          <cell r="F337">
            <v>42000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6">
          <cell r="F6">
            <v>1851139</v>
          </cell>
        </row>
        <row r="9">
          <cell r="F9">
            <v>248304</v>
          </cell>
        </row>
        <row r="14">
          <cell r="F14">
            <v>180000</v>
          </cell>
        </row>
        <row r="25">
          <cell r="F25">
            <v>34243</v>
          </cell>
        </row>
        <row r="34">
          <cell r="F34">
            <v>40000</v>
          </cell>
        </row>
        <row r="40">
          <cell r="F40">
            <v>225585</v>
          </cell>
        </row>
        <row r="56">
          <cell r="F56">
            <v>39420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13" workbookViewId="0">
      <selection activeCell="A18" sqref="A18:H18"/>
    </sheetView>
  </sheetViews>
  <sheetFormatPr defaultRowHeight="21" x14ac:dyDescent="0.35"/>
  <cols>
    <col min="1" max="1" width="14.7109375" style="1" customWidth="1"/>
    <col min="2" max="7" width="9.140625" style="1"/>
    <col min="8" max="8" width="10.85546875" style="1" customWidth="1"/>
    <col min="9" max="16384" width="9.140625" style="1"/>
  </cols>
  <sheetData>
    <row r="1" spans="1:13" ht="21" customHeight="1" x14ac:dyDescent="0.35"/>
    <row r="2" spans="1:13" ht="21" customHeight="1" x14ac:dyDescent="0.35"/>
    <row r="3" spans="1:13" ht="21" customHeight="1" x14ac:dyDescent="0.35"/>
    <row r="4" spans="1:13" ht="21" customHeight="1" x14ac:dyDescent="0.35"/>
    <row r="5" spans="1:13" ht="21" customHeight="1" x14ac:dyDescent="0.35">
      <c r="C5" s="91"/>
    </row>
    <row r="6" spans="1:13" ht="21" customHeight="1" x14ac:dyDescent="0.35">
      <c r="C6" s="91"/>
    </row>
    <row r="7" spans="1:13" ht="21" customHeight="1" x14ac:dyDescent="0.35">
      <c r="C7" s="91"/>
      <c r="M7" s="140"/>
    </row>
    <row r="8" spans="1:13" ht="21" customHeight="1" x14ac:dyDescent="0.35">
      <c r="C8" s="92"/>
    </row>
    <row r="9" spans="1:13" ht="21" customHeight="1" x14ac:dyDescent="0.35">
      <c r="C9" s="92"/>
    </row>
    <row r="10" spans="1:13" ht="21" customHeight="1" x14ac:dyDescent="0.35">
      <c r="C10" s="92"/>
    </row>
    <row r="11" spans="1:13" ht="21" customHeight="1" x14ac:dyDescent="0.35">
      <c r="A11" s="378"/>
      <c r="B11" s="378"/>
      <c r="C11" s="378"/>
      <c r="D11" s="378"/>
      <c r="E11" s="378"/>
      <c r="F11" s="378"/>
      <c r="G11" s="378"/>
      <c r="H11" s="378"/>
    </row>
    <row r="12" spans="1:13" ht="24" customHeight="1" x14ac:dyDescent="0.45">
      <c r="A12" s="377" t="s">
        <v>597</v>
      </c>
      <c r="B12" s="377"/>
      <c r="C12" s="377"/>
      <c r="D12" s="377"/>
      <c r="E12" s="377"/>
      <c r="F12" s="377"/>
      <c r="G12" s="377"/>
      <c r="H12" s="377"/>
    </row>
    <row r="13" spans="1:13" ht="24" customHeight="1" x14ac:dyDescent="0.45">
      <c r="A13" s="149"/>
      <c r="B13" s="149"/>
      <c r="C13" s="149"/>
      <c r="D13" s="149"/>
      <c r="E13" s="149"/>
      <c r="F13" s="149"/>
      <c r="G13" s="149"/>
      <c r="H13" s="149"/>
    </row>
    <row r="14" spans="1:13" s="93" customFormat="1" ht="24" customHeight="1" x14ac:dyDescent="0.45">
      <c r="A14" s="377" t="s">
        <v>161</v>
      </c>
      <c r="B14" s="377"/>
      <c r="C14" s="377"/>
      <c r="D14" s="377"/>
      <c r="E14" s="377"/>
      <c r="F14" s="377"/>
      <c r="G14" s="377"/>
      <c r="H14" s="377"/>
    </row>
    <row r="15" spans="1:13" ht="21" customHeight="1" x14ac:dyDescent="0.35">
      <c r="C15" s="91"/>
    </row>
    <row r="16" spans="1:13" ht="27" customHeight="1" x14ac:dyDescent="0.45">
      <c r="A16" s="377" t="s">
        <v>186</v>
      </c>
      <c r="B16" s="377"/>
      <c r="C16" s="377"/>
      <c r="D16" s="377"/>
      <c r="E16" s="377"/>
      <c r="F16" s="377"/>
      <c r="G16" s="377"/>
      <c r="H16" s="377"/>
    </row>
    <row r="17" spans="1:9" ht="21" customHeight="1" x14ac:dyDescent="0.35">
      <c r="C17" s="91"/>
    </row>
    <row r="18" spans="1:9" ht="24" customHeight="1" x14ac:dyDescent="0.45">
      <c r="A18" s="377" t="s">
        <v>693</v>
      </c>
      <c r="B18" s="377"/>
      <c r="C18" s="377"/>
      <c r="D18" s="377"/>
      <c r="E18" s="377"/>
      <c r="F18" s="377"/>
      <c r="G18" s="377"/>
      <c r="H18" s="377"/>
      <c r="I18" s="141"/>
    </row>
    <row r="19" spans="1:9" ht="21" customHeight="1" x14ac:dyDescent="0.35">
      <c r="C19" s="91"/>
    </row>
    <row r="20" spans="1:9" ht="24" customHeight="1" x14ac:dyDescent="0.45">
      <c r="A20" s="377" t="s">
        <v>141</v>
      </c>
      <c r="B20" s="377"/>
      <c r="C20" s="377"/>
      <c r="D20" s="377"/>
      <c r="E20" s="377"/>
      <c r="F20" s="377"/>
      <c r="G20" s="377"/>
      <c r="H20" s="377"/>
    </row>
    <row r="21" spans="1:9" ht="21" customHeight="1" x14ac:dyDescent="0.35">
      <c r="C21" s="91"/>
    </row>
    <row r="22" spans="1:9" ht="21" customHeight="1" x14ac:dyDescent="0.35"/>
    <row r="23" spans="1:9" ht="24" customHeight="1" x14ac:dyDescent="0.45">
      <c r="A23" s="377" t="s">
        <v>31</v>
      </c>
      <c r="B23" s="377"/>
      <c r="C23" s="377"/>
      <c r="D23" s="377"/>
      <c r="E23" s="377"/>
      <c r="F23" s="377"/>
      <c r="G23" s="377"/>
      <c r="H23" s="377"/>
    </row>
    <row r="24" spans="1:9" ht="24" customHeight="1" x14ac:dyDescent="0.45">
      <c r="A24" s="377" t="s">
        <v>228</v>
      </c>
      <c r="B24" s="377"/>
      <c r="C24" s="377"/>
      <c r="D24" s="377"/>
      <c r="E24" s="377"/>
      <c r="F24" s="377"/>
      <c r="G24" s="377"/>
      <c r="H24" s="377"/>
    </row>
    <row r="25" spans="1:9" ht="21" customHeight="1" x14ac:dyDescent="0.35"/>
    <row r="26" spans="1:9" ht="21" customHeight="1" x14ac:dyDescent="0.35"/>
    <row r="27" spans="1:9" ht="21" customHeight="1" x14ac:dyDescent="0.35"/>
    <row r="28" spans="1:9" ht="21" customHeight="1" x14ac:dyDescent="0.35"/>
    <row r="29" spans="1:9" ht="21" customHeight="1" x14ac:dyDescent="0.35"/>
    <row r="30" spans="1:9" ht="21" customHeight="1" x14ac:dyDescent="0.35"/>
    <row r="31" spans="1:9" ht="21" customHeight="1" x14ac:dyDescent="0.35"/>
  </sheetData>
  <mergeCells count="8">
    <mergeCell ref="A23:H23"/>
    <mergeCell ref="A24:H24"/>
    <mergeCell ref="A18:H18"/>
    <mergeCell ref="A11:H11"/>
    <mergeCell ref="A14:H14"/>
    <mergeCell ref="A16:H16"/>
    <mergeCell ref="A20:H20"/>
    <mergeCell ref="A12:H12"/>
  </mergeCells>
  <phoneticPr fontId="2" type="noConversion"/>
  <pageMargins left="1.181102362204724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4"/>
  <sheetViews>
    <sheetView topLeftCell="A238" workbookViewId="0">
      <selection activeCell="D247" sqref="D247"/>
    </sheetView>
  </sheetViews>
  <sheetFormatPr defaultRowHeight="21" x14ac:dyDescent="0.35"/>
  <cols>
    <col min="1" max="1" width="34.7109375" style="7" customWidth="1"/>
    <col min="2" max="6" width="20.28515625" style="7" customWidth="1"/>
    <col min="7" max="7" width="5.42578125" style="7" customWidth="1"/>
    <col min="8" max="8" width="6.7109375" style="7" customWidth="1"/>
    <col min="9" max="9" width="3.28515625" style="7" customWidth="1"/>
    <col min="10" max="10" width="12.5703125" style="7" customWidth="1"/>
    <col min="11" max="16384" width="9.140625" style="7"/>
  </cols>
  <sheetData>
    <row r="1" spans="1:11" ht="21" customHeight="1" x14ac:dyDescent="0.35">
      <c r="A1" s="384" t="s">
        <v>318</v>
      </c>
      <c r="B1" s="384"/>
      <c r="C1" s="384"/>
      <c r="D1" s="384"/>
      <c r="E1" s="384"/>
      <c r="F1" s="384"/>
      <c r="G1" s="50"/>
      <c r="H1" s="50"/>
      <c r="I1" s="50"/>
      <c r="J1" s="50"/>
      <c r="K1" s="50"/>
    </row>
    <row r="2" spans="1:11" ht="21" customHeight="1" x14ac:dyDescent="0.35">
      <c r="A2" s="384" t="s">
        <v>31</v>
      </c>
      <c r="B2" s="384"/>
      <c r="C2" s="384"/>
      <c r="D2" s="384"/>
      <c r="E2" s="384"/>
      <c r="F2" s="384"/>
      <c r="G2" s="50"/>
      <c r="H2" s="50"/>
      <c r="I2" s="50"/>
      <c r="J2" s="50"/>
      <c r="K2" s="50"/>
    </row>
    <row r="3" spans="1:11" ht="21" customHeight="1" x14ac:dyDescent="0.35">
      <c r="A3" s="384" t="s">
        <v>228</v>
      </c>
      <c r="B3" s="384"/>
      <c r="C3" s="384"/>
      <c r="D3" s="384"/>
      <c r="E3" s="384"/>
      <c r="F3" s="384"/>
      <c r="G3" s="50"/>
      <c r="H3" s="50"/>
      <c r="I3" s="50"/>
      <c r="J3" s="50"/>
      <c r="K3" s="50"/>
    </row>
    <row r="4" spans="1:11" ht="21" customHeight="1" x14ac:dyDescent="0.35">
      <c r="A4" s="45"/>
      <c r="B4" s="45"/>
      <c r="C4" s="50"/>
      <c r="D4" s="50"/>
      <c r="E4" s="50"/>
      <c r="F4" s="50"/>
      <c r="G4" s="50"/>
      <c r="H4" s="50"/>
      <c r="I4" s="50"/>
      <c r="J4" s="50"/>
      <c r="K4" s="50"/>
    </row>
    <row r="5" spans="1:11" x14ac:dyDescent="0.35">
      <c r="A5" s="71" t="str">
        <f>'9.รายงานประมาณการรายจ่าย'!A27</f>
        <v>แผนงานบริหารงานทั่วไป</v>
      </c>
      <c r="B5" s="72"/>
      <c r="C5" s="72"/>
      <c r="D5" s="72"/>
      <c r="E5" s="72"/>
      <c r="F5" s="72"/>
      <c r="G5" s="50"/>
      <c r="H5" s="50"/>
      <c r="I5" s="50"/>
      <c r="J5" s="50"/>
      <c r="K5" s="50"/>
    </row>
    <row r="6" spans="1:11" ht="29.25" customHeight="1" x14ac:dyDescent="0.35">
      <c r="A6" s="60" t="s">
        <v>315</v>
      </c>
      <c r="B6" s="391" t="str">
        <f>'9.รายงานประมาณการรายจ่าย'!A28</f>
        <v>งานบริหารทั่วไป</v>
      </c>
      <c r="C6" s="391" t="str">
        <f>'9.รายงานประมาณการรายจ่าย'!A99</f>
        <v>งานวางแผนสถิติและวิชาการ</v>
      </c>
      <c r="D6" s="391" t="str">
        <f>'9.รายงานประมาณการรายจ่าย'!A107</f>
        <v>งานบริหารงานคลัง</v>
      </c>
      <c r="E6" s="391" t="s">
        <v>134</v>
      </c>
      <c r="F6" s="391" t="s">
        <v>33</v>
      </c>
    </row>
    <row r="7" spans="1:11" ht="26.25" customHeight="1" x14ac:dyDescent="0.35">
      <c r="A7" s="61" t="s">
        <v>179</v>
      </c>
      <c r="B7" s="392"/>
      <c r="C7" s="392"/>
      <c r="D7" s="392"/>
      <c r="E7" s="392"/>
      <c r="F7" s="392"/>
    </row>
    <row r="8" spans="1:11" x14ac:dyDescent="0.35">
      <c r="A8" s="13" t="s">
        <v>226</v>
      </c>
      <c r="B8" s="4"/>
      <c r="C8" s="4"/>
      <c r="D8" s="4"/>
      <c r="E8" s="47"/>
      <c r="F8" s="47"/>
    </row>
    <row r="9" spans="1:11" x14ac:dyDescent="0.35">
      <c r="A9" s="6" t="s">
        <v>319</v>
      </c>
      <c r="B9" s="8">
        <f>'9.รายงานประมาณการรายจ่าย'!G30</f>
        <v>2624640</v>
      </c>
      <c r="C9" s="21" t="s">
        <v>134</v>
      </c>
      <c r="D9" s="21" t="s">
        <v>134</v>
      </c>
      <c r="E9" s="21" t="s">
        <v>134</v>
      </c>
      <c r="F9" s="29">
        <f>SUM(B9:E9)</f>
        <v>2624640</v>
      </c>
    </row>
    <row r="10" spans="1:11" x14ac:dyDescent="0.35">
      <c r="A10" s="67" t="s">
        <v>320</v>
      </c>
      <c r="B10" s="64">
        <f>'9.รายงานประมาณการรายจ่าย'!G36</f>
        <v>8037060</v>
      </c>
      <c r="C10" s="21" t="s">
        <v>134</v>
      </c>
      <c r="D10" s="64">
        <f>'9.รายงานประมาณการรายจ่าย'!G109</f>
        <v>2288880</v>
      </c>
      <c r="E10" s="21" t="s">
        <v>134</v>
      </c>
      <c r="F10" s="65">
        <f>SUM(B10:E10)</f>
        <v>10325940</v>
      </c>
    </row>
    <row r="11" spans="1:11" x14ac:dyDescent="0.35">
      <c r="A11" s="12" t="s">
        <v>93</v>
      </c>
      <c r="B11" s="8"/>
      <c r="C11" s="8"/>
      <c r="D11" s="8"/>
      <c r="E11" s="21"/>
      <c r="F11" s="26"/>
    </row>
    <row r="12" spans="1:11" x14ac:dyDescent="0.35">
      <c r="A12" s="6" t="s">
        <v>321</v>
      </c>
      <c r="B12" s="8">
        <f>'9.รายงานประมาณการรายจ่าย'!G49</f>
        <v>414800</v>
      </c>
      <c r="C12" s="21" t="s">
        <v>134</v>
      </c>
      <c r="D12" s="8">
        <f>'9.รายงานประมาณการรายจ่าย'!G121</f>
        <v>134000</v>
      </c>
      <c r="E12" s="21" t="s">
        <v>134</v>
      </c>
      <c r="F12" s="29">
        <f>SUM(B12:E12)</f>
        <v>548800</v>
      </c>
    </row>
    <row r="13" spans="1:11" x14ac:dyDescent="0.35">
      <c r="A13" s="6" t="s">
        <v>322</v>
      </c>
      <c r="B13" s="8">
        <f>'9.รายงานประมาณการรายจ่าย'!G58</f>
        <v>2820000</v>
      </c>
      <c r="C13" s="8">
        <f>'9.รายงานประมาณการรายจ่าย'!G101</f>
        <v>70000</v>
      </c>
      <c r="D13" s="8">
        <f>'9.รายงานประมาณการรายจ่าย'!G127</f>
        <v>705000</v>
      </c>
      <c r="E13" s="21" t="s">
        <v>134</v>
      </c>
      <c r="F13" s="29">
        <f>SUM(B13:E13)</f>
        <v>3595000</v>
      </c>
    </row>
    <row r="14" spans="1:11" x14ac:dyDescent="0.35">
      <c r="A14" s="6" t="s">
        <v>323</v>
      </c>
      <c r="B14" s="8">
        <f>'9.รายงานประมาณการรายจ่าย'!G71</f>
        <v>1280000</v>
      </c>
      <c r="C14" s="21" t="s">
        <v>134</v>
      </c>
      <c r="D14" s="8">
        <f>'9.รายงานประมาณการรายจ่าย'!G135</f>
        <v>193600</v>
      </c>
      <c r="E14" s="21" t="s">
        <v>134</v>
      </c>
      <c r="F14" s="29">
        <f>SUM(B14:E14)</f>
        <v>1473600</v>
      </c>
    </row>
    <row r="15" spans="1:11" x14ac:dyDescent="0.35">
      <c r="A15" s="6" t="s">
        <v>324</v>
      </c>
      <c r="B15" s="53">
        <f>'9.รายงานประมาณการรายจ่าย'!G83</f>
        <v>610000</v>
      </c>
      <c r="C15" s="21" t="s">
        <v>134</v>
      </c>
      <c r="D15" s="21" t="s">
        <v>134</v>
      </c>
      <c r="E15" s="21" t="s">
        <v>134</v>
      </c>
      <c r="F15" s="29">
        <f>SUM(B15:E15)</f>
        <v>610000</v>
      </c>
    </row>
    <row r="16" spans="1:11" x14ac:dyDescent="0.35">
      <c r="A16" s="12" t="s">
        <v>109</v>
      </c>
      <c r="B16" s="8"/>
      <c r="C16" s="8"/>
      <c r="D16" s="8"/>
      <c r="E16" s="21"/>
      <c r="F16" s="26"/>
    </row>
    <row r="17" spans="1:11" x14ac:dyDescent="0.35">
      <c r="A17" s="6" t="s">
        <v>325</v>
      </c>
      <c r="B17" s="8">
        <f>'9.รายงานประมาณการรายจ่าย'!G91</f>
        <v>491500</v>
      </c>
      <c r="C17" s="21" t="s">
        <v>134</v>
      </c>
      <c r="D17" s="21">
        <f>'9.รายงานประมาณการรายจ่าย'!G141</f>
        <v>22000</v>
      </c>
      <c r="E17" s="21" t="s">
        <v>134</v>
      </c>
      <c r="F17" s="29">
        <f>SUM(B17:E17)</f>
        <v>513500</v>
      </c>
    </row>
    <row r="18" spans="1:11" x14ac:dyDescent="0.35">
      <c r="A18" s="69" t="s">
        <v>33</v>
      </c>
      <c r="B18" s="86">
        <f>B9+B10+B12+B13+B14+B15+B17</f>
        <v>16278000</v>
      </c>
      <c r="C18" s="86">
        <f>C13</f>
        <v>70000</v>
      </c>
      <c r="D18" s="86">
        <f>D10+D12+D13+D14+D17</f>
        <v>3343480</v>
      </c>
      <c r="E18" s="154" t="s">
        <v>134</v>
      </c>
      <c r="F18" s="86">
        <f>SUM(B18:E18)</f>
        <v>19691480</v>
      </c>
    </row>
    <row r="19" spans="1:11" x14ac:dyDescent="0.35">
      <c r="A19" s="75"/>
      <c r="B19" s="183"/>
      <c r="C19" s="183"/>
      <c r="D19" s="183"/>
      <c r="E19" s="184"/>
      <c r="F19" s="183"/>
    </row>
    <row r="20" spans="1:11" x14ac:dyDescent="0.35">
      <c r="A20" s="75"/>
      <c r="B20" s="183"/>
      <c r="C20" s="183"/>
      <c r="D20" s="183"/>
      <c r="E20" s="184"/>
      <c r="F20" s="183"/>
    </row>
    <row r="23" spans="1:11" ht="21" customHeight="1" x14ac:dyDescent="0.35">
      <c r="A23" s="384" t="s">
        <v>318</v>
      </c>
      <c r="B23" s="384"/>
      <c r="C23" s="384"/>
      <c r="D23" s="384"/>
      <c r="E23" s="384"/>
      <c r="F23" s="384"/>
      <c r="G23" s="50"/>
      <c r="H23" s="50"/>
      <c r="I23" s="50"/>
      <c r="J23" s="50"/>
      <c r="K23" s="50"/>
    </row>
    <row r="24" spans="1:11" ht="21" customHeight="1" x14ac:dyDescent="0.35">
      <c r="A24" s="384" t="s">
        <v>31</v>
      </c>
      <c r="B24" s="384"/>
      <c r="C24" s="384"/>
      <c r="D24" s="384"/>
      <c r="E24" s="384"/>
      <c r="F24" s="384"/>
      <c r="G24" s="50"/>
      <c r="H24" s="50"/>
      <c r="I24" s="50"/>
      <c r="J24" s="50"/>
      <c r="K24" s="50"/>
    </row>
    <row r="25" spans="1:11" ht="21" customHeight="1" x14ac:dyDescent="0.35">
      <c r="A25" s="384" t="s">
        <v>228</v>
      </c>
      <c r="B25" s="384"/>
      <c r="C25" s="384"/>
      <c r="D25" s="384"/>
      <c r="E25" s="384"/>
      <c r="F25" s="384"/>
      <c r="G25" s="50"/>
      <c r="H25" s="50"/>
      <c r="I25" s="50"/>
      <c r="J25" s="50"/>
      <c r="K25" s="50"/>
    </row>
    <row r="26" spans="1:11" ht="21" customHeight="1" x14ac:dyDescent="0.35">
      <c r="A26" s="45"/>
      <c r="B26" s="45"/>
      <c r="C26" s="50"/>
      <c r="D26" s="50"/>
      <c r="E26" s="50"/>
      <c r="F26" s="50"/>
      <c r="G26" s="50"/>
      <c r="H26" s="50"/>
      <c r="I26" s="50"/>
      <c r="J26" s="50"/>
      <c r="K26" s="50"/>
    </row>
    <row r="27" spans="1:11" x14ac:dyDescent="0.35">
      <c r="A27" s="71" t="str">
        <f>'9.รายงานประมาณการรายจ่าย'!A146</f>
        <v>แผนงานการรักษาความสงบภายใน</v>
      </c>
      <c r="B27" s="72"/>
      <c r="C27" s="72"/>
      <c r="D27" s="72"/>
      <c r="E27" s="72"/>
      <c r="F27" s="72"/>
      <c r="G27" s="50"/>
      <c r="H27" s="50"/>
      <c r="I27" s="50"/>
      <c r="J27" s="50"/>
      <c r="K27" s="50"/>
    </row>
    <row r="28" spans="1:11" ht="29.25" customHeight="1" x14ac:dyDescent="0.35">
      <c r="A28" s="60" t="s">
        <v>315</v>
      </c>
      <c r="B28" s="394" t="s">
        <v>519</v>
      </c>
      <c r="C28" s="391" t="s">
        <v>134</v>
      </c>
      <c r="D28" s="391" t="s">
        <v>134</v>
      </c>
      <c r="E28" s="391" t="s">
        <v>134</v>
      </c>
      <c r="F28" s="391" t="s">
        <v>33</v>
      </c>
    </row>
    <row r="29" spans="1:11" ht="26.25" customHeight="1" x14ac:dyDescent="0.35">
      <c r="A29" s="61" t="s">
        <v>179</v>
      </c>
      <c r="B29" s="392"/>
      <c r="C29" s="392"/>
      <c r="D29" s="392"/>
      <c r="E29" s="392"/>
      <c r="F29" s="392"/>
    </row>
    <row r="30" spans="1:11" x14ac:dyDescent="0.35">
      <c r="A30" s="13" t="s">
        <v>93</v>
      </c>
      <c r="B30" s="62"/>
      <c r="C30" s="62"/>
      <c r="D30" s="62"/>
      <c r="E30" s="70"/>
      <c r="F30" s="95"/>
    </row>
    <row r="31" spans="1:11" x14ac:dyDescent="0.35">
      <c r="A31" s="6" t="s">
        <v>322</v>
      </c>
      <c r="B31" s="21">
        <f>'9.รายงานประมาณการรายจ่าย'!G159</f>
        <v>190000</v>
      </c>
      <c r="C31" s="68" t="s">
        <v>134</v>
      </c>
      <c r="D31" s="68" t="s">
        <v>134</v>
      </c>
      <c r="E31" s="21" t="s">
        <v>134</v>
      </c>
      <c r="F31" s="76">
        <f>B31</f>
        <v>190000</v>
      </c>
    </row>
    <row r="32" spans="1:11" x14ac:dyDescent="0.35">
      <c r="A32" s="6" t="s">
        <v>323</v>
      </c>
      <c r="B32" s="21">
        <f>'9.รายงานประมาณการรายจ่าย'!G165</f>
        <v>40000</v>
      </c>
      <c r="C32" s="68"/>
      <c r="D32" s="68"/>
      <c r="E32" s="54"/>
      <c r="F32" s="76">
        <v>40000</v>
      </c>
    </row>
    <row r="33" spans="1:11" x14ac:dyDescent="0.35">
      <c r="A33" s="24" t="s">
        <v>109</v>
      </c>
      <c r="B33" s="8"/>
      <c r="C33" s="68"/>
      <c r="D33" s="68"/>
      <c r="E33" s="28"/>
      <c r="F33" s="16"/>
    </row>
    <row r="34" spans="1:11" x14ac:dyDescent="0.35">
      <c r="A34" s="67" t="s">
        <v>325</v>
      </c>
      <c r="B34" s="68">
        <f>'9.รายงานประมาณการรายจ่าย'!G168</f>
        <v>136000</v>
      </c>
      <c r="C34" s="21" t="s">
        <v>134</v>
      </c>
      <c r="D34" s="21" t="s">
        <v>134</v>
      </c>
      <c r="E34" s="21" t="s">
        <v>134</v>
      </c>
      <c r="F34" s="76">
        <f>B34</f>
        <v>136000</v>
      </c>
    </row>
    <row r="35" spans="1:11" x14ac:dyDescent="0.35">
      <c r="A35" s="94" t="s">
        <v>33</v>
      </c>
      <c r="B35" s="88">
        <f>B31+B32+B34</f>
        <v>366000</v>
      </c>
      <c r="C35" s="89" t="s">
        <v>134</v>
      </c>
      <c r="D35" s="89" t="s">
        <v>134</v>
      </c>
      <c r="E35" s="154" t="s">
        <v>134</v>
      </c>
      <c r="F35" s="88">
        <f>F34+F32+F31</f>
        <v>366000</v>
      </c>
    </row>
    <row r="38" spans="1:11" x14ac:dyDescent="0.35">
      <c r="D38" s="66"/>
      <c r="E38" s="66"/>
    </row>
    <row r="45" spans="1:11" ht="21" customHeight="1" x14ac:dyDescent="0.35">
      <c r="A45" s="384" t="s">
        <v>318</v>
      </c>
      <c r="B45" s="384"/>
      <c r="C45" s="384"/>
      <c r="D45" s="384"/>
      <c r="E45" s="384"/>
      <c r="F45" s="384"/>
      <c r="G45" s="50"/>
      <c r="H45" s="50"/>
      <c r="I45" s="50"/>
      <c r="J45" s="50"/>
      <c r="K45" s="50"/>
    </row>
    <row r="46" spans="1:11" ht="21" customHeight="1" x14ac:dyDescent="0.35">
      <c r="A46" s="384" t="s">
        <v>31</v>
      </c>
      <c r="B46" s="384"/>
      <c r="C46" s="384"/>
      <c r="D46" s="384"/>
      <c r="E46" s="384"/>
      <c r="F46" s="384"/>
      <c r="G46" s="50"/>
      <c r="H46" s="50"/>
      <c r="I46" s="50"/>
      <c r="J46" s="50"/>
      <c r="K46" s="50"/>
    </row>
    <row r="47" spans="1:11" ht="21" customHeight="1" x14ac:dyDescent="0.35">
      <c r="A47" s="384" t="s">
        <v>228</v>
      </c>
      <c r="B47" s="384"/>
      <c r="C47" s="384"/>
      <c r="D47" s="384"/>
      <c r="E47" s="384"/>
      <c r="F47" s="384"/>
      <c r="G47" s="50"/>
      <c r="H47" s="50"/>
      <c r="I47" s="50"/>
      <c r="J47" s="50"/>
      <c r="K47" s="50"/>
    </row>
    <row r="48" spans="1:11" ht="21" customHeight="1" x14ac:dyDescent="0.35">
      <c r="A48" s="45"/>
      <c r="B48" s="45"/>
      <c r="C48" s="50"/>
      <c r="D48" s="50"/>
      <c r="E48" s="50"/>
      <c r="F48" s="50"/>
      <c r="G48" s="50"/>
      <c r="H48" s="50"/>
      <c r="I48" s="50"/>
      <c r="J48" s="50"/>
      <c r="K48" s="50"/>
    </row>
    <row r="49" spans="1:11" x14ac:dyDescent="0.35">
      <c r="A49" s="71" t="str">
        <f>'9.รายงานประมาณการรายจ่าย'!A176</f>
        <v>แผนงานการศึกษา</v>
      </c>
      <c r="B49" s="72"/>
      <c r="C49" s="72"/>
      <c r="D49" s="72"/>
      <c r="E49" s="72"/>
      <c r="F49" s="72"/>
      <c r="G49" s="50"/>
      <c r="H49" s="50"/>
      <c r="I49" s="50"/>
      <c r="J49" s="50"/>
      <c r="K49" s="50"/>
    </row>
    <row r="50" spans="1:11" ht="29.25" customHeight="1" x14ac:dyDescent="0.35">
      <c r="A50" s="60" t="s">
        <v>315</v>
      </c>
      <c r="B50" s="391" t="str">
        <f>'9.รายงานประมาณการรายจ่าย'!A177</f>
        <v>งานบริหารทั่วไปเกี่ยวกับการศึกษา</v>
      </c>
      <c r="C50" s="391" t="str">
        <f>'9.รายงานประมาณการรายจ่าย'!A238</f>
        <v>งานระดับก่อนวัยเรียนและประถมศึกษา</v>
      </c>
      <c r="D50" s="391" t="s">
        <v>134</v>
      </c>
      <c r="E50" s="391" t="s">
        <v>134</v>
      </c>
      <c r="F50" s="391" t="s">
        <v>33</v>
      </c>
    </row>
    <row r="51" spans="1:11" ht="26.25" customHeight="1" x14ac:dyDescent="0.35">
      <c r="A51" s="61" t="s">
        <v>179</v>
      </c>
      <c r="B51" s="392"/>
      <c r="C51" s="392"/>
      <c r="D51" s="392"/>
      <c r="E51" s="392"/>
      <c r="F51" s="392"/>
    </row>
    <row r="52" spans="1:11" x14ac:dyDescent="0.35">
      <c r="A52" s="13" t="s">
        <v>226</v>
      </c>
      <c r="B52" s="4"/>
      <c r="C52" s="4"/>
      <c r="D52" s="4"/>
      <c r="E52" s="47"/>
      <c r="F52" s="47"/>
    </row>
    <row r="53" spans="1:11" x14ac:dyDescent="0.35">
      <c r="A53" s="67" t="s">
        <v>320</v>
      </c>
      <c r="B53" s="64">
        <f>'9.รายงานประมาณการรายจ่าย'!G179</f>
        <v>1838760</v>
      </c>
      <c r="C53" s="21">
        <f>'9.รายงานประมาณการรายจ่าย'!G240</f>
        <v>2101140</v>
      </c>
      <c r="D53" s="21" t="s">
        <v>134</v>
      </c>
      <c r="E53" s="21" t="s">
        <v>134</v>
      </c>
      <c r="F53" s="65">
        <f>B53+C53</f>
        <v>3939900</v>
      </c>
    </row>
    <row r="54" spans="1:11" x14ac:dyDescent="0.35">
      <c r="A54" s="12" t="s">
        <v>93</v>
      </c>
      <c r="B54" s="8"/>
      <c r="C54" s="8"/>
      <c r="D54" s="8"/>
      <c r="E54" s="28"/>
      <c r="F54" s="65"/>
    </row>
    <row r="55" spans="1:11" x14ac:dyDescent="0.35">
      <c r="A55" s="6" t="s">
        <v>321</v>
      </c>
      <c r="B55" s="8">
        <f>'9.รายงานประมาณการรายจ่าย'!G188</f>
        <v>62000</v>
      </c>
      <c r="C55" s="21" t="s">
        <v>134</v>
      </c>
      <c r="D55" s="21" t="s">
        <v>134</v>
      </c>
      <c r="E55" s="21" t="s">
        <v>134</v>
      </c>
      <c r="F55" s="65">
        <f>SUM(B55:E55)</f>
        <v>62000</v>
      </c>
    </row>
    <row r="56" spans="1:11" x14ac:dyDescent="0.35">
      <c r="A56" s="6" t="s">
        <v>322</v>
      </c>
      <c r="B56" s="8">
        <f>'9.รายงานประมาณการรายจ่าย'!G193</f>
        <v>640000</v>
      </c>
      <c r="C56" s="8">
        <f>'9.รายงานประมาณการรายจ่าย'!G246</f>
        <v>1153400</v>
      </c>
      <c r="D56" s="21" t="s">
        <v>134</v>
      </c>
      <c r="E56" s="21" t="s">
        <v>134</v>
      </c>
      <c r="F56" s="65">
        <f>C56+B56</f>
        <v>1793400</v>
      </c>
    </row>
    <row r="57" spans="1:11" x14ac:dyDescent="0.35">
      <c r="A57" s="6" t="s">
        <v>323</v>
      </c>
      <c r="B57" s="8">
        <f>'9.รายงานประมาณการรายจ่าย'!G202</f>
        <v>368000</v>
      </c>
      <c r="C57" s="21">
        <f>'9.รายงานประมาณการรายจ่าย'!G252</f>
        <v>1401041</v>
      </c>
      <c r="D57" s="21" t="s">
        <v>134</v>
      </c>
      <c r="E57" s="21" t="s">
        <v>134</v>
      </c>
      <c r="F57" s="65">
        <f>C57+B57</f>
        <v>1769041</v>
      </c>
    </row>
    <row r="58" spans="1:11" x14ac:dyDescent="0.35">
      <c r="A58" s="6" t="s">
        <v>324</v>
      </c>
      <c r="B58" s="53">
        <f>'9.รายงานประมาณการรายจ่าย'!G213</f>
        <v>45000</v>
      </c>
      <c r="C58" s="21" t="s">
        <v>134</v>
      </c>
      <c r="D58" s="21" t="s">
        <v>134</v>
      </c>
      <c r="E58" s="21" t="s">
        <v>134</v>
      </c>
      <c r="F58" s="65">
        <f>SUM(B58:E58)</f>
        <v>45000</v>
      </c>
    </row>
    <row r="59" spans="1:11" x14ac:dyDescent="0.35">
      <c r="A59" s="12" t="s">
        <v>109</v>
      </c>
      <c r="B59" s="8"/>
      <c r="C59" s="8"/>
      <c r="D59" s="8"/>
      <c r="E59" s="28"/>
      <c r="F59" s="65"/>
    </row>
    <row r="60" spans="1:11" x14ac:dyDescent="0.35">
      <c r="A60" s="6" t="s">
        <v>325</v>
      </c>
      <c r="B60" s="21" t="s">
        <v>134</v>
      </c>
      <c r="C60" s="21">
        <f>'9.รายงานประมาณการรายจ่าย'!G256</f>
        <v>64500</v>
      </c>
      <c r="D60" s="21" t="s">
        <v>134</v>
      </c>
      <c r="E60" s="21" t="s">
        <v>134</v>
      </c>
      <c r="F60" s="65">
        <f>SUM(B60:E60)</f>
        <v>64500</v>
      </c>
    </row>
    <row r="61" spans="1:11" x14ac:dyDescent="0.35">
      <c r="A61" s="6" t="s">
        <v>476</v>
      </c>
      <c r="B61" s="21" t="s">
        <v>134</v>
      </c>
      <c r="C61" s="21">
        <f>'9.รายงานประมาณการรายจ่าย'!G260</f>
        <v>15200</v>
      </c>
      <c r="D61" s="21" t="s">
        <v>134</v>
      </c>
      <c r="E61" s="21" t="s">
        <v>134</v>
      </c>
      <c r="F61" s="21">
        <f>C61</f>
        <v>15200</v>
      </c>
    </row>
    <row r="62" spans="1:11" x14ac:dyDescent="0.35">
      <c r="A62" s="12" t="s">
        <v>107</v>
      </c>
      <c r="B62" s="8"/>
      <c r="C62" s="21"/>
      <c r="D62" s="21"/>
      <c r="E62" s="54"/>
      <c r="F62" s="65"/>
    </row>
    <row r="63" spans="1:11" x14ac:dyDescent="0.35">
      <c r="A63" s="6" t="s">
        <v>539</v>
      </c>
      <c r="B63" s="21" t="str">
        <f>'9.รายงานประมาณการรายจ่าย'!G236</f>
        <v xml:space="preserve"> -</v>
      </c>
      <c r="C63" s="21">
        <f>'9.รายงานประมาณการรายจ่าย'!G274</f>
        <v>2244000</v>
      </c>
      <c r="D63" s="21" t="s">
        <v>134</v>
      </c>
      <c r="E63" s="21" t="s">
        <v>134</v>
      </c>
      <c r="F63" s="65">
        <f>C63</f>
        <v>2244000</v>
      </c>
    </row>
    <row r="64" spans="1:11" x14ac:dyDescent="0.35">
      <c r="A64" s="69" t="s">
        <v>33</v>
      </c>
      <c r="B64" s="86">
        <f>B53+B55+B56+B57+B58</f>
        <v>2953760</v>
      </c>
      <c r="C64" s="86">
        <f>C53+C56+C57+C60+C61+C63</f>
        <v>6979281</v>
      </c>
      <c r="D64" s="87">
        <v>0</v>
      </c>
      <c r="E64" s="86">
        <f>SUM(E56:E63)</f>
        <v>0</v>
      </c>
      <c r="F64" s="88">
        <f>B64+C64</f>
        <v>9933041</v>
      </c>
    </row>
    <row r="65" spans="1:11" x14ac:dyDescent="0.35">
      <c r="A65" s="75"/>
      <c r="B65" s="183"/>
      <c r="C65" s="183"/>
      <c r="D65" s="186"/>
      <c r="E65" s="183"/>
      <c r="F65" s="183"/>
    </row>
    <row r="66" spans="1:11" x14ac:dyDescent="0.35">
      <c r="A66" s="75"/>
      <c r="B66" s="183"/>
      <c r="C66" s="183"/>
      <c r="D66" s="186"/>
      <c r="E66" s="183"/>
      <c r="F66" s="183"/>
    </row>
    <row r="67" spans="1:11" ht="21" customHeight="1" x14ac:dyDescent="0.35">
      <c r="A67" s="384" t="s">
        <v>318</v>
      </c>
      <c r="B67" s="384"/>
      <c r="C67" s="384"/>
      <c r="D67" s="384"/>
      <c r="E67" s="384"/>
      <c r="F67" s="384"/>
      <c r="G67" s="50"/>
      <c r="H67" s="50"/>
      <c r="I67" s="50"/>
      <c r="J67" s="50"/>
      <c r="K67" s="50"/>
    </row>
    <row r="68" spans="1:11" ht="21" customHeight="1" x14ac:dyDescent="0.35">
      <c r="A68" s="384" t="s">
        <v>31</v>
      </c>
      <c r="B68" s="384"/>
      <c r="C68" s="384"/>
      <c r="D68" s="384"/>
      <c r="E68" s="384"/>
      <c r="F68" s="384"/>
      <c r="G68" s="50"/>
      <c r="H68" s="50"/>
      <c r="I68" s="50"/>
      <c r="J68" s="50"/>
      <c r="K68" s="50"/>
    </row>
    <row r="69" spans="1:11" ht="21" customHeight="1" x14ac:dyDescent="0.35">
      <c r="A69" s="384" t="s">
        <v>228</v>
      </c>
      <c r="B69" s="384"/>
      <c r="C69" s="384"/>
      <c r="D69" s="384"/>
      <c r="E69" s="384"/>
      <c r="F69" s="384"/>
      <c r="G69" s="50"/>
      <c r="H69" s="50"/>
      <c r="I69" s="50"/>
      <c r="J69" s="50"/>
      <c r="K69" s="50"/>
    </row>
    <row r="70" spans="1:11" ht="21" customHeight="1" x14ac:dyDescent="0.35">
      <c r="A70" s="45"/>
      <c r="B70" s="45"/>
      <c r="C70" s="50"/>
      <c r="D70" s="50"/>
      <c r="E70" s="50"/>
      <c r="F70" s="50"/>
      <c r="G70" s="50"/>
      <c r="H70" s="50"/>
      <c r="I70" s="50"/>
      <c r="J70" s="50"/>
      <c r="K70" s="50"/>
    </row>
    <row r="71" spans="1:11" x14ac:dyDescent="0.35">
      <c r="A71" s="71" t="str">
        <f>'9.รายงานประมาณการรายจ่าย'!A291</f>
        <v>แผนงานสาธารณสุข</v>
      </c>
      <c r="B71" s="72"/>
      <c r="C71" s="72"/>
      <c r="D71" s="72"/>
      <c r="E71" s="72"/>
      <c r="F71" s="72"/>
      <c r="G71" s="50"/>
      <c r="H71" s="50"/>
      <c r="I71" s="50"/>
      <c r="J71" s="50"/>
      <c r="K71" s="50"/>
    </row>
    <row r="72" spans="1:11" ht="29.25" customHeight="1" x14ac:dyDescent="0.35">
      <c r="A72" s="60" t="s">
        <v>315</v>
      </c>
      <c r="B72" s="391" t="str">
        <f>'9.รายงานประมาณการรายจ่าย'!A292</f>
        <v>งานบริหารทั่วไปเกี่ยวกับการสาธารณสุข</v>
      </c>
      <c r="C72" s="391" t="str">
        <f>'9.รายงานประมาณการรายจ่าย'!A299</f>
        <v>งานโรงพยาบาล</v>
      </c>
      <c r="D72" s="391" t="str">
        <f>'9.รายงานประมาณการรายจ่าย'!A310</f>
        <v>งานบริการสาธารณสุขและงานสาธารณสุขอื่น</v>
      </c>
      <c r="E72" s="391" t="s">
        <v>134</v>
      </c>
      <c r="F72" s="391" t="s">
        <v>33</v>
      </c>
    </row>
    <row r="73" spans="1:11" ht="26.25" customHeight="1" x14ac:dyDescent="0.35">
      <c r="A73" s="61" t="s">
        <v>179</v>
      </c>
      <c r="B73" s="392"/>
      <c r="C73" s="392"/>
      <c r="D73" s="392"/>
      <c r="E73" s="392"/>
      <c r="F73" s="392"/>
    </row>
    <row r="74" spans="1:11" x14ac:dyDescent="0.35">
      <c r="A74" s="12" t="s">
        <v>93</v>
      </c>
      <c r="B74" s="8"/>
      <c r="C74" s="8"/>
      <c r="D74" s="8"/>
      <c r="E74" s="28"/>
      <c r="F74" s="26"/>
    </row>
    <row r="75" spans="1:11" x14ac:dyDescent="0.35">
      <c r="A75" s="6" t="s">
        <v>322</v>
      </c>
      <c r="B75" s="21" t="s">
        <v>134</v>
      </c>
      <c r="C75" s="8">
        <f>'9.รายงานประมาณการรายจ่าย'!G301</f>
        <v>49210</v>
      </c>
      <c r="D75" s="8">
        <f>'9.รายงานประมาณการรายจ่าย'!G312</f>
        <v>830000</v>
      </c>
      <c r="E75" s="21" t="s">
        <v>134</v>
      </c>
      <c r="F75" s="29">
        <f>SUM(C75:E75)</f>
        <v>879210</v>
      </c>
    </row>
    <row r="76" spans="1:11" x14ac:dyDescent="0.35">
      <c r="A76" s="6" t="s">
        <v>323</v>
      </c>
      <c r="B76" s="8">
        <f>'9.รายงานประมาณการรายจ่าย'!G295</f>
        <v>50000</v>
      </c>
      <c r="C76" s="21" t="s">
        <v>134</v>
      </c>
      <c r="D76" s="21" t="s">
        <v>134</v>
      </c>
      <c r="E76" s="21" t="s">
        <v>134</v>
      </c>
      <c r="F76" s="29">
        <f>SUM(B76:E76)</f>
        <v>50000</v>
      </c>
    </row>
    <row r="77" spans="1:11" x14ac:dyDescent="0.35">
      <c r="A77" s="69" t="s">
        <v>33</v>
      </c>
      <c r="B77" s="86">
        <f>SUM(B76:B76)</f>
        <v>50000</v>
      </c>
      <c r="C77" s="86">
        <f>SUM(C75:C76)</f>
        <v>49210</v>
      </c>
      <c r="D77" s="86">
        <f>SUM(D75:D76)</f>
        <v>830000</v>
      </c>
      <c r="E77" s="154" t="s">
        <v>134</v>
      </c>
      <c r="F77" s="88">
        <f>SUM(B77:E77)</f>
        <v>929210</v>
      </c>
    </row>
    <row r="89" spans="1:11" ht="21" customHeight="1" x14ac:dyDescent="0.35">
      <c r="A89" s="384" t="s">
        <v>318</v>
      </c>
      <c r="B89" s="384"/>
      <c r="C89" s="384"/>
      <c r="D89" s="384"/>
      <c r="E89" s="384"/>
      <c r="F89" s="384"/>
      <c r="G89" s="50"/>
      <c r="H89" s="50"/>
      <c r="I89" s="50"/>
      <c r="J89" s="50"/>
      <c r="K89" s="50"/>
    </row>
    <row r="90" spans="1:11" ht="21" customHeight="1" x14ac:dyDescent="0.35">
      <c r="A90" s="384" t="s">
        <v>31</v>
      </c>
      <c r="B90" s="384"/>
      <c r="C90" s="384"/>
      <c r="D90" s="384"/>
      <c r="E90" s="384"/>
      <c r="F90" s="384"/>
      <c r="G90" s="50"/>
      <c r="H90" s="50"/>
      <c r="I90" s="50"/>
      <c r="J90" s="50"/>
      <c r="K90" s="50"/>
    </row>
    <row r="91" spans="1:11" ht="21" customHeight="1" x14ac:dyDescent="0.35">
      <c r="A91" s="384" t="s">
        <v>228</v>
      </c>
      <c r="B91" s="384"/>
      <c r="C91" s="384"/>
      <c r="D91" s="384"/>
      <c r="E91" s="384"/>
      <c r="F91" s="384"/>
      <c r="G91" s="50"/>
      <c r="H91" s="50"/>
      <c r="I91" s="50"/>
      <c r="J91" s="50"/>
      <c r="K91" s="50"/>
    </row>
    <row r="92" spans="1:11" ht="21" customHeight="1" x14ac:dyDescent="0.35">
      <c r="A92" s="45"/>
      <c r="B92" s="45"/>
      <c r="C92" s="50"/>
      <c r="D92" s="50"/>
      <c r="E92" s="50"/>
      <c r="F92" s="50"/>
      <c r="G92" s="50"/>
      <c r="H92" s="50"/>
      <c r="I92" s="50"/>
      <c r="J92" s="50"/>
      <c r="K92" s="50"/>
    </row>
    <row r="93" spans="1:11" x14ac:dyDescent="0.35">
      <c r="A93" s="71" t="str">
        <f>'9.รายงานประมาณการรายจ่าย'!A328</f>
        <v>แผนงานสังคมสงเคราะห์</v>
      </c>
      <c r="B93" s="72"/>
      <c r="C93" s="72"/>
      <c r="D93" s="72"/>
      <c r="E93" s="72"/>
      <c r="F93" s="72"/>
      <c r="G93" s="50"/>
      <c r="H93" s="50"/>
      <c r="I93" s="50"/>
      <c r="J93" s="50"/>
      <c r="K93" s="50"/>
    </row>
    <row r="94" spans="1:11" ht="29.25" customHeight="1" x14ac:dyDescent="0.35">
      <c r="A94" s="73" t="s">
        <v>315</v>
      </c>
      <c r="B94" s="393" t="str">
        <f>'9.รายงานประมาณการรายจ่าย'!A329</f>
        <v>งานสวัสดิการสังคมและสังคมสงเคราะห์</v>
      </c>
      <c r="C94" s="393" t="s">
        <v>134</v>
      </c>
      <c r="D94" s="393" t="s">
        <v>134</v>
      </c>
      <c r="E94" s="393" t="s">
        <v>134</v>
      </c>
      <c r="F94" s="391" t="s">
        <v>33</v>
      </c>
    </row>
    <row r="95" spans="1:11" ht="26.25" customHeight="1" x14ac:dyDescent="0.35">
      <c r="A95" s="61" t="s">
        <v>179</v>
      </c>
      <c r="B95" s="392"/>
      <c r="C95" s="392"/>
      <c r="D95" s="392"/>
      <c r="E95" s="392"/>
      <c r="F95" s="392"/>
    </row>
    <row r="96" spans="1:11" x14ac:dyDescent="0.35">
      <c r="A96" s="12" t="s">
        <v>107</v>
      </c>
      <c r="B96" s="8"/>
      <c r="C96" s="8"/>
      <c r="D96" s="8"/>
      <c r="E96" s="28"/>
      <c r="F96" s="26"/>
    </row>
    <row r="97" spans="1:11" x14ac:dyDescent="0.35">
      <c r="A97" s="6" t="s">
        <v>539</v>
      </c>
      <c r="B97" s="21" t="s">
        <v>134</v>
      </c>
      <c r="C97" s="21" t="s">
        <v>134</v>
      </c>
      <c r="D97" s="21" t="s">
        <v>134</v>
      </c>
      <c r="E97" s="21" t="s">
        <v>134</v>
      </c>
      <c r="F97" s="29">
        <f>SUM(B97:E97)</f>
        <v>0</v>
      </c>
    </row>
    <row r="98" spans="1:11" x14ac:dyDescent="0.35">
      <c r="A98" s="69" t="s">
        <v>33</v>
      </c>
      <c r="B98" s="359" t="s">
        <v>134</v>
      </c>
      <c r="C98" s="154" t="s">
        <v>134</v>
      </c>
      <c r="D98" s="154" t="s">
        <v>134</v>
      </c>
      <c r="E98" s="154" t="s">
        <v>134</v>
      </c>
      <c r="F98" s="86">
        <f>SUM(B98:E98)</f>
        <v>0</v>
      </c>
    </row>
    <row r="111" spans="1:11" ht="21" customHeight="1" x14ac:dyDescent="0.35">
      <c r="A111" s="384" t="s">
        <v>318</v>
      </c>
      <c r="B111" s="384"/>
      <c r="C111" s="384"/>
      <c r="D111" s="384"/>
      <c r="E111" s="384"/>
      <c r="F111" s="384"/>
      <c r="G111" s="50"/>
      <c r="H111" s="50"/>
      <c r="I111" s="50"/>
      <c r="J111" s="50"/>
      <c r="K111" s="50"/>
    </row>
    <row r="112" spans="1:11" ht="21" customHeight="1" x14ac:dyDescent="0.35">
      <c r="A112" s="384" t="s">
        <v>31</v>
      </c>
      <c r="B112" s="384"/>
      <c r="C112" s="384"/>
      <c r="D112" s="384"/>
      <c r="E112" s="384"/>
      <c r="F112" s="384"/>
      <c r="G112" s="50"/>
      <c r="H112" s="50"/>
      <c r="I112" s="50"/>
      <c r="J112" s="50"/>
      <c r="K112" s="50"/>
    </row>
    <row r="113" spans="1:11" ht="21" customHeight="1" x14ac:dyDescent="0.35">
      <c r="A113" s="384" t="s">
        <v>228</v>
      </c>
      <c r="B113" s="384"/>
      <c r="C113" s="384"/>
      <c r="D113" s="384"/>
      <c r="E113" s="384"/>
      <c r="F113" s="384"/>
      <c r="G113" s="50"/>
      <c r="H113" s="50"/>
      <c r="I113" s="50"/>
      <c r="J113" s="50"/>
      <c r="K113" s="50"/>
    </row>
    <row r="114" spans="1:11" ht="21" customHeight="1" x14ac:dyDescent="0.35">
      <c r="A114" s="75"/>
      <c r="B114" s="75"/>
      <c r="C114" s="74"/>
      <c r="D114" s="74"/>
      <c r="E114" s="74"/>
      <c r="F114" s="74"/>
      <c r="G114" s="50"/>
      <c r="H114" s="50"/>
      <c r="I114" s="50"/>
      <c r="J114" s="50"/>
      <c r="K114" s="50"/>
    </row>
    <row r="115" spans="1:11" x14ac:dyDescent="0.35">
      <c r="A115" s="71" t="str">
        <f>'9.รายงานประมาณการรายจ่าย'!A336</f>
        <v>แผนงานเคหะและชุมชน</v>
      </c>
      <c r="B115" s="72"/>
      <c r="C115" s="72"/>
      <c r="D115" s="72"/>
      <c r="E115" s="72"/>
      <c r="F115" s="72"/>
      <c r="G115" s="50"/>
      <c r="H115" s="50"/>
      <c r="I115" s="50"/>
      <c r="J115" s="50"/>
      <c r="K115" s="50"/>
    </row>
    <row r="116" spans="1:11" ht="29.25" customHeight="1" x14ac:dyDescent="0.35">
      <c r="A116" s="73" t="s">
        <v>315</v>
      </c>
      <c r="B116" s="393" t="str">
        <f>'9.รายงานประมาณการรายจ่าย'!A337</f>
        <v>งานบริหารทั่วไปเกี่ยวกับเคหะและชุมชน</v>
      </c>
      <c r="C116" s="393" t="str">
        <f>[2]เคหะและชุมชน!$A$111</f>
        <v>งานกำจัดขยะมูลฝอยและสิ่งปฏิกูล</v>
      </c>
      <c r="D116" s="393" t="s">
        <v>134</v>
      </c>
      <c r="E116" s="393" t="s">
        <v>134</v>
      </c>
      <c r="F116" s="391" t="s">
        <v>33</v>
      </c>
    </row>
    <row r="117" spans="1:11" ht="26.25" customHeight="1" x14ac:dyDescent="0.35">
      <c r="A117" s="61" t="s">
        <v>179</v>
      </c>
      <c r="B117" s="392"/>
      <c r="C117" s="392"/>
      <c r="D117" s="392"/>
      <c r="E117" s="392"/>
      <c r="F117" s="392"/>
    </row>
    <row r="118" spans="1:11" x14ac:dyDescent="0.35">
      <c r="A118" s="13" t="s">
        <v>226</v>
      </c>
      <c r="B118" s="4"/>
      <c r="C118" s="4"/>
      <c r="D118" s="4"/>
      <c r="E118" s="47"/>
      <c r="F118" s="4"/>
    </row>
    <row r="119" spans="1:11" x14ac:dyDescent="0.35">
      <c r="A119" s="67" t="s">
        <v>320</v>
      </c>
      <c r="B119" s="64">
        <f>'9.รายงานประมาณการรายจ่าย'!G339</f>
        <v>1943640</v>
      </c>
      <c r="C119" s="21" t="s">
        <v>134</v>
      </c>
      <c r="D119" s="21" t="s">
        <v>134</v>
      </c>
      <c r="E119" s="21" t="s">
        <v>134</v>
      </c>
      <c r="F119" s="76">
        <f>SUM(B119:E119)</f>
        <v>1943640</v>
      </c>
    </row>
    <row r="120" spans="1:11" x14ac:dyDescent="0.35">
      <c r="A120" s="12" t="s">
        <v>93</v>
      </c>
      <c r="B120" s="8"/>
      <c r="C120" s="8"/>
      <c r="D120" s="8"/>
      <c r="E120" s="28"/>
      <c r="F120" s="16"/>
    </row>
    <row r="121" spans="1:11" x14ac:dyDescent="0.35">
      <c r="A121" s="6" t="s">
        <v>321</v>
      </c>
      <c r="B121" s="8">
        <f>'9.รายงานประมาณการรายจ่าย'!G348</f>
        <v>92600</v>
      </c>
      <c r="C121" s="21" t="s">
        <v>134</v>
      </c>
      <c r="D121" s="21" t="s">
        <v>134</v>
      </c>
      <c r="E121" s="21" t="s">
        <v>134</v>
      </c>
      <c r="F121" s="16">
        <f>SUM(B121:E121)</f>
        <v>92600</v>
      </c>
    </row>
    <row r="122" spans="1:11" x14ac:dyDescent="0.35">
      <c r="A122" s="6" t="s">
        <v>322</v>
      </c>
      <c r="B122" s="8">
        <f>'9.รายงานประมาณการรายจ่าย'!G354</f>
        <v>1100000</v>
      </c>
      <c r="C122" s="21">
        <f>'9.รายงานประมาณการรายจ่าย'!G387</f>
        <v>20000</v>
      </c>
      <c r="D122" s="21" t="s">
        <v>134</v>
      </c>
      <c r="E122" s="21" t="s">
        <v>134</v>
      </c>
      <c r="F122" s="16">
        <f>SUM(B122:E122)</f>
        <v>1120000</v>
      </c>
    </row>
    <row r="123" spans="1:11" x14ac:dyDescent="0.35">
      <c r="A123" s="6" t="s">
        <v>323</v>
      </c>
      <c r="B123" s="8">
        <f>'9.รายงานประมาณการรายจ่าย'!G360</f>
        <v>575800</v>
      </c>
      <c r="C123" s="21" t="s">
        <v>134</v>
      </c>
      <c r="D123" s="21" t="s">
        <v>134</v>
      </c>
      <c r="E123" s="21" t="s">
        <v>134</v>
      </c>
      <c r="F123" s="16">
        <f>SUM(B123:E123)</f>
        <v>575800</v>
      </c>
    </row>
    <row r="124" spans="1:11" x14ac:dyDescent="0.35">
      <c r="A124" s="6" t="s">
        <v>324</v>
      </c>
      <c r="B124" s="8">
        <f>'9.รายงานประมาณการรายจ่าย'!G368</f>
        <v>200000</v>
      </c>
      <c r="C124" s="21" t="s">
        <v>134</v>
      </c>
      <c r="D124" s="21" t="s">
        <v>134</v>
      </c>
      <c r="E124" s="21" t="s">
        <v>134</v>
      </c>
      <c r="F124" s="16">
        <f>B124</f>
        <v>200000</v>
      </c>
    </row>
    <row r="125" spans="1:11" x14ac:dyDescent="0.35">
      <c r="A125" s="12" t="s">
        <v>109</v>
      </c>
      <c r="B125" s="8"/>
      <c r="C125" s="8"/>
      <c r="D125" s="8"/>
      <c r="E125" s="28"/>
      <c r="F125" s="16"/>
    </row>
    <row r="126" spans="1:11" x14ac:dyDescent="0.35">
      <c r="A126" s="6" t="s">
        <v>325</v>
      </c>
      <c r="B126" s="8">
        <f>'9.รายงานประมาณการรายจ่าย'!G372</f>
        <v>100000</v>
      </c>
      <c r="C126" s="21" t="s">
        <v>134</v>
      </c>
      <c r="D126" s="21" t="s">
        <v>134</v>
      </c>
      <c r="E126" s="21" t="s">
        <v>134</v>
      </c>
      <c r="F126" s="16">
        <f>SUM(B126:E126)</f>
        <v>100000</v>
      </c>
    </row>
    <row r="127" spans="1:11" x14ac:dyDescent="0.35">
      <c r="A127" s="94" t="s">
        <v>33</v>
      </c>
      <c r="B127" s="88">
        <f>SUM(B119:B126)</f>
        <v>4012040</v>
      </c>
      <c r="C127" s="88">
        <f>SUM(C122:C126)</f>
        <v>20000</v>
      </c>
      <c r="D127" s="88">
        <f>SUM(D122:D126)</f>
        <v>0</v>
      </c>
      <c r="E127" s="154" t="s">
        <v>134</v>
      </c>
      <c r="F127" s="88">
        <f>B127+C127+D127</f>
        <v>4032040</v>
      </c>
    </row>
    <row r="133" spans="1:11" ht="21" customHeight="1" x14ac:dyDescent="0.35">
      <c r="A133" s="384" t="s">
        <v>318</v>
      </c>
      <c r="B133" s="384"/>
      <c r="C133" s="384"/>
      <c r="D133" s="384"/>
      <c r="E133" s="384"/>
      <c r="F133" s="384"/>
      <c r="G133" s="50"/>
      <c r="H133" s="50"/>
      <c r="I133" s="50"/>
      <c r="J133" s="50"/>
      <c r="K133" s="50"/>
    </row>
    <row r="134" spans="1:11" ht="21" customHeight="1" x14ac:dyDescent="0.35">
      <c r="A134" s="384" t="s">
        <v>31</v>
      </c>
      <c r="B134" s="384"/>
      <c r="C134" s="384"/>
      <c r="D134" s="384"/>
      <c r="E134" s="384"/>
      <c r="F134" s="384"/>
      <c r="G134" s="50"/>
      <c r="H134" s="50"/>
      <c r="I134" s="50"/>
      <c r="J134" s="50"/>
      <c r="K134" s="50"/>
    </row>
    <row r="135" spans="1:11" ht="21" customHeight="1" x14ac:dyDescent="0.35">
      <c r="A135" s="384" t="s">
        <v>228</v>
      </c>
      <c r="B135" s="384"/>
      <c r="C135" s="384"/>
      <c r="D135" s="384"/>
      <c r="E135" s="384"/>
      <c r="F135" s="384"/>
      <c r="G135" s="50"/>
      <c r="H135" s="50"/>
      <c r="I135" s="50"/>
      <c r="J135" s="50"/>
      <c r="K135" s="50"/>
    </row>
    <row r="136" spans="1:11" ht="21" customHeight="1" x14ac:dyDescent="0.35">
      <c r="A136" s="45"/>
      <c r="B136" s="45"/>
      <c r="C136" s="50"/>
      <c r="D136" s="50"/>
      <c r="E136" s="50"/>
      <c r="F136" s="50"/>
      <c r="G136" s="50"/>
      <c r="H136" s="50"/>
      <c r="I136" s="50"/>
      <c r="J136" s="50"/>
      <c r="K136" s="50"/>
    </row>
    <row r="137" spans="1:11" x14ac:dyDescent="0.35">
      <c r="A137" s="71" t="str">
        <f>'9.รายงานประมาณการรายจ่าย'!A396</f>
        <v>แผนงานสร้างความเข้มแข็งของชุมชน</v>
      </c>
      <c r="B137" s="72"/>
      <c r="C137" s="72"/>
      <c r="D137" s="72"/>
      <c r="E137" s="72"/>
      <c r="F137" s="72"/>
      <c r="G137" s="50"/>
      <c r="H137" s="50"/>
      <c r="I137" s="50"/>
      <c r="J137" s="50"/>
      <c r="K137" s="50"/>
    </row>
    <row r="138" spans="1:11" ht="29.25" customHeight="1" x14ac:dyDescent="0.35">
      <c r="A138" s="60" t="s">
        <v>315</v>
      </c>
      <c r="B138" s="391" t="str">
        <f>'9.รายงานประมาณการรายจ่าย'!A397</f>
        <v>งานส่งเสริมและสนับสนุนความเข้มแข็งชุมชน</v>
      </c>
      <c r="C138" s="391" t="s">
        <v>134</v>
      </c>
      <c r="D138" s="391" t="s">
        <v>134</v>
      </c>
      <c r="E138" s="391" t="s">
        <v>134</v>
      </c>
      <c r="F138" s="391" t="s">
        <v>33</v>
      </c>
    </row>
    <row r="139" spans="1:11" ht="26.25" customHeight="1" x14ac:dyDescent="0.35">
      <c r="A139" s="61" t="s">
        <v>179</v>
      </c>
      <c r="B139" s="392"/>
      <c r="C139" s="392"/>
      <c r="D139" s="392"/>
      <c r="E139" s="392"/>
      <c r="F139" s="392"/>
    </row>
    <row r="140" spans="1:11" x14ac:dyDescent="0.35">
      <c r="A140" s="12" t="s">
        <v>93</v>
      </c>
      <c r="B140" s="8"/>
      <c r="C140" s="8"/>
      <c r="D140" s="8"/>
      <c r="E140" s="28"/>
      <c r="F140" s="26"/>
    </row>
    <row r="141" spans="1:11" x14ac:dyDescent="0.35">
      <c r="A141" s="6" t="s">
        <v>322</v>
      </c>
      <c r="B141" s="8">
        <f>'9.รายงานประมาณการรายจ่าย'!G399</f>
        <v>70000</v>
      </c>
      <c r="C141" s="21" t="s">
        <v>134</v>
      </c>
      <c r="D141" s="21" t="s">
        <v>134</v>
      </c>
      <c r="E141" s="21" t="s">
        <v>134</v>
      </c>
      <c r="F141" s="29">
        <f>SUM(B141:E141)</f>
        <v>70000</v>
      </c>
    </row>
    <row r="142" spans="1:11" x14ac:dyDescent="0.35">
      <c r="A142" s="69" t="s">
        <v>33</v>
      </c>
      <c r="B142" s="86">
        <f>SUM(B141:B141)</f>
        <v>70000</v>
      </c>
      <c r="C142" s="154" t="s">
        <v>134</v>
      </c>
      <c r="D142" s="154" t="s">
        <v>134</v>
      </c>
      <c r="E142" s="154" t="s">
        <v>134</v>
      </c>
      <c r="F142" s="86">
        <f>SUM(B142:E142)</f>
        <v>70000</v>
      </c>
    </row>
    <row r="155" spans="1:11" ht="21" customHeight="1" x14ac:dyDescent="0.35">
      <c r="A155" s="384" t="s">
        <v>318</v>
      </c>
      <c r="B155" s="384"/>
      <c r="C155" s="384"/>
      <c r="D155" s="384"/>
      <c r="E155" s="384"/>
      <c r="F155" s="384"/>
      <c r="G155" s="50"/>
      <c r="H155" s="50"/>
      <c r="I155" s="50"/>
      <c r="J155" s="50"/>
      <c r="K155" s="50"/>
    </row>
    <row r="156" spans="1:11" ht="21" customHeight="1" x14ac:dyDescent="0.35">
      <c r="A156" s="384" t="s">
        <v>31</v>
      </c>
      <c r="B156" s="384"/>
      <c r="C156" s="384"/>
      <c r="D156" s="384"/>
      <c r="E156" s="384"/>
      <c r="F156" s="384"/>
      <c r="G156" s="50"/>
      <c r="H156" s="50"/>
      <c r="I156" s="50"/>
      <c r="J156" s="50"/>
      <c r="K156" s="50"/>
    </row>
    <row r="157" spans="1:11" ht="21" customHeight="1" x14ac:dyDescent="0.35">
      <c r="A157" s="384" t="s">
        <v>228</v>
      </c>
      <c r="B157" s="384"/>
      <c r="C157" s="384"/>
      <c r="D157" s="384"/>
      <c r="E157" s="384"/>
      <c r="F157" s="384"/>
      <c r="G157" s="50"/>
      <c r="H157" s="50"/>
      <c r="I157" s="50"/>
      <c r="J157" s="50"/>
      <c r="K157" s="50"/>
    </row>
    <row r="158" spans="1:11" ht="21" customHeight="1" x14ac:dyDescent="0.35">
      <c r="A158" s="45"/>
      <c r="B158" s="45"/>
      <c r="C158" s="50"/>
      <c r="D158" s="50"/>
      <c r="E158" s="50"/>
      <c r="F158" s="50"/>
      <c r="G158" s="50"/>
      <c r="H158" s="50"/>
      <c r="I158" s="50"/>
      <c r="J158" s="50"/>
      <c r="K158" s="50"/>
    </row>
    <row r="159" spans="1:11" x14ac:dyDescent="0.35">
      <c r="A159" s="71" t="str">
        <f>'9.รายงานประมาณการรายจ่าย'!A410</f>
        <v>แผนงานการศาสนาวัฒนธรรมและนันทนาการ</v>
      </c>
      <c r="B159" s="72"/>
      <c r="C159" s="72"/>
      <c r="D159" s="72"/>
      <c r="E159" s="72"/>
      <c r="F159" s="72"/>
      <c r="G159" s="50"/>
      <c r="H159" s="50"/>
      <c r="I159" s="50"/>
      <c r="J159" s="50"/>
      <c r="K159" s="50"/>
    </row>
    <row r="160" spans="1:11" ht="29.25" customHeight="1" x14ac:dyDescent="0.35">
      <c r="A160" s="60" t="s">
        <v>315</v>
      </c>
      <c r="B160" s="391" t="str">
        <f>'9.รายงานประมาณการรายจ่าย'!A411</f>
        <v>งานกีฬาและนันทนาการ</v>
      </c>
      <c r="C160" s="391" t="str">
        <f>'9.รายงานประมาณการรายจ่าย'!A429</f>
        <v>งานศาสนาวัฒนธรรมท้องถิ่น</v>
      </c>
      <c r="D160" s="391" t="str">
        <f>'9.รายงานประมาณการรายจ่าย'!A447</f>
        <v>งานวิชาการวางแผนและส่งเสริมการท่องเที่ยว</v>
      </c>
      <c r="E160" s="391" t="s">
        <v>134</v>
      </c>
      <c r="F160" s="391" t="s">
        <v>33</v>
      </c>
    </row>
    <row r="161" spans="1:6" ht="26.25" customHeight="1" x14ac:dyDescent="0.35">
      <c r="A161" s="61" t="s">
        <v>179</v>
      </c>
      <c r="B161" s="392"/>
      <c r="C161" s="392"/>
      <c r="D161" s="392"/>
      <c r="E161" s="392"/>
      <c r="F161" s="392"/>
    </row>
    <row r="162" spans="1:6" x14ac:dyDescent="0.35">
      <c r="A162" s="12" t="s">
        <v>93</v>
      </c>
      <c r="B162" s="8"/>
      <c r="C162" s="8"/>
      <c r="D162" s="8"/>
      <c r="E162" s="28"/>
      <c r="F162" s="26"/>
    </row>
    <row r="163" spans="1:6" x14ac:dyDescent="0.35">
      <c r="A163" s="6" t="s">
        <v>322</v>
      </c>
      <c r="B163" s="8">
        <f>'9.รายงานประมาณการรายจ่าย'!G413</f>
        <v>380000</v>
      </c>
      <c r="C163" s="8">
        <f>'9.รายงานประมาณการรายจ่าย'!G431</f>
        <v>330000</v>
      </c>
      <c r="D163" s="8">
        <f>'9.รายงานประมาณการรายจ่าย'!G449</f>
        <v>630000</v>
      </c>
      <c r="E163" s="21" t="s">
        <v>134</v>
      </c>
      <c r="F163" s="29">
        <f>SUM(B163:E163)</f>
        <v>1340000</v>
      </c>
    </row>
    <row r="164" spans="1:6" x14ac:dyDescent="0.35">
      <c r="A164" s="69" t="s">
        <v>33</v>
      </c>
      <c r="B164" s="86">
        <f>SUM(B163:B163)</f>
        <v>380000</v>
      </c>
      <c r="C164" s="86">
        <f>SUM(C163:C163)</f>
        <v>330000</v>
      </c>
      <c r="D164" s="87">
        <f>D163</f>
        <v>630000</v>
      </c>
      <c r="E164" s="154" t="s">
        <v>134</v>
      </c>
      <c r="F164" s="88">
        <f>SUM(B164:E164)</f>
        <v>1340000</v>
      </c>
    </row>
    <row r="177" spans="1:11" ht="21" customHeight="1" x14ac:dyDescent="0.35">
      <c r="A177" s="384" t="s">
        <v>318</v>
      </c>
      <c r="B177" s="384"/>
      <c r="C177" s="384"/>
      <c r="D177" s="384"/>
      <c r="E177" s="384"/>
      <c r="F177" s="384"/>
      <c r="G177" s="50"/>
      <c r="H177" s="50"/>
      <c r="I177" s="50"/>
      <c r="J177" s="50"/>
      <c r="K177" s="50"/>
    </row>
    <row r="178" spans="1:11" ht="21" customHeight="1" x14ac:dyDescent="0.35">
      <c r="A178" s="384" t="s">
        <v>31</v>
      </c>
      <c r="B178" s="384"/>
      <c r="C178" s="384"/>
      <c r="D178" s="384"/>
      <c r="E178" s="384"/>
      <c r="F178" s="384"/>
      <c r="G178" s="50"/>
      <c r="H178" s="50"/>
      <c r="I178" s="50"/>
      <c r="J178" s="50"/>
      <c r="K178" s="50"/>
    </row>
    <row r="179" spans="1:11" ht="21" customHeight="1" x14ac:dyDescent="0.35">
      <c r="A179" s="384" t="s">
        <v>228</v>
      </c>
      <c r="B179" s="384"/>
      <c r="C179" s="384"/>
      <c r="D179" s="384"/>
      <c r="E179" s="384"/>
      <c r="F179" s="384"/>
      <c r="G179" s="50"/>
      <c r="H179" s="50"/>
      <c r="I179" s="50"/>
      <c r="J179" s="50"/>
      <c r="K179" s="50"/>
    </row>
    <row r="180" spans="1:11" ht="21" customHeight="1" x14ac:dyDescent="0.35">
      <c r="A180" s="45"/>
      <c r="B180" s="45"/>
      <c r="C180" s="50"/>
      <c r="D180" s="50"/>
      <c r="E180" s="50"/>
      <c r="F180" s="50"/>
      <c r="G180" s="50"/>
      <c r="H180" s="50"/>
      <c r="I180" s="50"/>
      <c r="J180" s="50"/>
      <c r="K180" s="50"/>
    </row>
    <row r="181" spans="1:11" x14ac:dyDescent="0.35">
      <c r="A181" s="71" t="str">
        <f>[3]อุตสาหกรรมและการโยธา!$A$5:$G$5</f>
        <v>แผนงานอุตสาหกรรมและการโยธา</v>
      </c>
      <c r="B181" s="72"/>
      <c r="C181" s="72"/>
      <c r="D181" s="72"/>
      <c r="E181" s="72"/>
      <c r="F181" s="72"/>
      <c r="G181" s="50"/>
      <c r="H181" s="50"/>
      <c r="I181" s="50"/>
      <c r="J181" s="50"/>
      <c r="K181" s="50"/>
    </row>
    <row r="182" spans="1:11" ht="29.25" customHeight="1" x14ac:dyDescent="0.35">
      <c r="A182" s="60" t="s">
        <v>315</v>
      </c>
      <c r="B182" s="391" t="str">
        <f>'9.รายงานประมาณการรายจ่าย'!A463</f>
        <v>งานก่อสร้างโครงสร้างพื้นฐาน</v>
      </c>
      <c r="C182" s="391" t="s">
        <v>134</v>
      </c>
      <c r="D182" s="391" t="s">
        <v>134</v>
      </c>
      <c r="E182" s="391" t="s">
        <v>134</v>
      </c>
      <c r="F182" s="391" t="s">
        <v>33</v>
      </c>
    </row>
    <row r="183" spans="1:11" ht="26.25" customHeight="1" x14ac:dyDescent="0.35">
      <c r="A183" s="61" t="s">
        <v>179</v>
      </c>
      <c r="B183" s="392"/>
      <c r="C183" s="392"/>
      <c r="D183" s="392"/>
      <c r="E183" s="392"/>
      <c r="F183" s="392"/>
    </row>
    <row r="184" spans="1:11" x14ac:dyDescent="0.35">
      <c r="A184" s="12" t="s">
        <v>109</v>
      </c>
      <c r="B184" s="8"/>
      <c r="C184" s="8"/>
      <c r="D184" s="8"/>
      <c r="E184" s="28"/>
      <c r="F184" s="26"/>
    </row>
    <row r="185" spans="1:11" x14ac:dyDescent="0.35">
      <c r="A185" s="6" t="s">
        <v>615</v>
      </c>
      <c r="B185" s="8">
        <f>'9.รายงานประมาณการรายจ่าย'!G467</f>
        <v>5076000</v>
      </c>
      <c r="C185" s="21" t="s">
        <v>134</v>
      </c>
      <c r="D185" s="21" t="s">
        <v>134</v>
      </c>
      <c r="E185" s="21" t="s">
        <v>134</v>
      </c>
      <c r="F185" s="29">
        <f>SUM(B185:E185)</f>
        <v>5076000</v>
      </c>
    </row>
    <row r="186" spans="1:11" x14ac:dyDescent="0.35">
      <c r="A186" s="69" t="s">
        <v>33</v>
      </c>
      <c r="B186" s="86">
        <f>B185</f>
        <v>5076000</v>
      </c>
      <c r="C186" s="154" t="s">
        <v>134</v>
      </c>
      <c r="D186" s="154" t="s">
        <v>134</v>
      </c>
      <c r="E186" s="154" t="s">
        <v>134</v>
      </c>
      <c r="F186" s="88">
        <f>SUM(B186:E186)</f>
        <v>5076000</v>
      </c>
    </row>
    <row r="199" spans="1:6" ht="21" customHeight="1" x14ac:dyDescent="0.35">
      <c r="A199" s="384" t="s">
        <v>318</v>
      </c>
      <c r="B199" s="384"/>
      <c r="C199" s="384"/>
      <c r="D199" s="384"/>
      <c r="E199" s="384"/>
      <c r="F199" s="384"/>
    </row>
    <row r="200" spans="1:6" ht="21" customHeight="1" x14ac:dyDescent="0.35">
      <c r="A200" s="384" t="s">
        <v>31</v>
      </c>
      <c r="B200" s="384"/>
      <c r="C200" s="384"/>
      <c r="D200" s="384"/>
      <c r="E200" s="384"/>
      <c r="F200" s="384"/>
    </row>
    <row r="201" spans="1:6" ht="21" customHeight="1" x14ac:dyDescent="0.35">
      <c r="A201" s="384" t="s">
        <v>228</v>
      </c>
      <c r="B201" s="384"/>
      <c r="C201" s="384"/>
      <c r="D201" s="384"/>
      <c r="E201" s="384"/>
      <c r="F201" s="384"/>
    </row>
    <row r="202" spans="1:6" ht="21" customHeight="1" x14ac:dyDescent="0.35">
      <c r="A202" s="158"/>
      <c r="B202" s="158"/>
      <c r="C202" s="50"/>
      <c r="D202" s="50"/>
      <c r="E202" s="50"/>
      <c r="F202" s="50"/>
    </row>
    <row r="203" spans="1:6" x14ac:dyDescent="0.35">
      <c r="A203" s="71" t="str">
        <f>[3]การเกษตร!$A$5:$G$5</f>
        <v>แผนงานการเกษตร</v>
      </c>
      <c r="B203" s="72"/>
      <c r="C203" s="72"/>
      <c r="D203" s="72"/>
      <c r="E203" s="72"/>
      <c r="F203" s="72"/>
    </row>
    <row r="204" spans="1:6" x14ac:dyDescent="0.35">
      <c r="A204" s="60" t="s">
        <v>315</v>
      </c>
      <c r="B204" s="391" t="str">
        <f>[3]การเกษตร!$A$6</f>
        <v>งานส่งเสริมการเกษตร</v>
      </c>
      <c r="C204" s="391" t="str">
        <f>[3]การเกษตร!$A$39</f>
        <v>งานอนุรักษ์แหล่งน้ำและป่าไม้</v>
      </c>
      <c r="D204" s="391" t="s">
        <v>134</v>
      </c>
      <c r="E204" s="391" t="s">
        <v>134</v>
      </c>
      <c r="F204" s="391" t="s">
        <v>33</v>
      </c>
    </row>
    <row r="205" spans="1:6" x14ac:dyDescent="0.35">
      <c r="A205" s="61" t="s">
        <v>179</v>
      </c>
      <c r="B205" s="392"/>
      <c r="C205" s="392"/>
      <c r="D205" s="392"/>
      <c r="E205" s="392"/>
      <c r="F205" s="392"/>
    </row>
    <row r="206" spans="1:6" x14ac:dyDescent="0.35">
      <c r="A206" s="13" t="s">
        <v>93</v>
      </c>
      <c r="B206" s="168"/>
      <c r="C206" s="168"/>
      <c r="D206" s="168"/>
      <c r="E206" s="168"/>
      <c r="F206" s="4"/>
    </row>
    <row r="207" spans="1:6" x14ac:dyDescent="0.35">
      <c r="A207" s="6" t="s">
        <v>322</v>
      </c>
      <c r="B207" s="21">
        <f>'9.รายงานประมาณการรายจ่าย'!G481</f>
        <v>55000</v>
      </c>
      <c r="C207" s="8">
        <f>'9.รายงานประมาณการรายจ่าย'!G503</f>
        <v>175000</v>
      </c>
      <c r="D207" s="21" t="s">
        <v>134</v>
      </c>
      <c r="E207" s="21" t="s">
        <v>134</v>
      </c>
      <c r="F207" s="16">
        <f>SUM(B207:E207)</f>
        <v>230000</v>
      </c>
    </row>
    <row r="208" spans="1:6" x14ac:dyDescent="0.35">
      <c r="A208" s="6" t="s">
        <v>324</v>
      </c>
      <c r="B208" s="21">
        <f>'9.รายงานประมาณการรายจ่าย'!G490</f>
        <v>2300000</v>
      </c>
      <c r="C208" s="21" t="s">
        <v>134</v>
      </c>
      <c r="D208" s="21" t="s">
        <v>134</v>
      </c>
      <c r="E208" s="21" t="s">
        <v>134</v>
      </c>
      <c r="F208" s="55">
        <f>B208</f>
        <v>2300000</v>
      </c>
    </row>
    <row r="209" spans="1:6" x14ac:dyDescent="0.35">
      <c r="A209" s="94" t="s">
        <v>33</v>
      </c>
      <c r="B209" s="88">
        <f>SUM(B207:B208)</f>
        <v>2355000</v>
      </c>
      <c r="C209" s="87">
        <f>C207</f>
        <v>175000</v>
      </c>
      <c r="D209" s="154" t="s">
        <v>134</v>
      </c>
      <c r="E209" s="154" t="s">
        <v>134</v>
      </c>
      <c r="F209" s="88">
        <f>SUM(B209:E209)</f>
        <v>2530000</v>
      </c>
    </row>
    <row r="222" spans="1:6" ht="21" customHeight="1" x14ac:dyDescent="0.35">
      <c r="A222" s="384" t="s">
        <v>318</v>
      </c>
      <c r="B222" s="384"/>
      <c r="C222" s="384"/>
      <c r="D222" s="384"/>
      <c r="E222" s="384"/>
      <c r="F222" s="384"/>
    </row>
    <row r="223" spans="1:6" ht="21" customHeight="1" x14ac:dyDescent="0.35">
      <c r="A223" s="384" t="s">
        <v>31</v>
      </c>
      <c r="B223" s="384"/>
      <c r="C223" s="384"/>
      <c r="D223" s="384"/>
      <c r="E223" s="384"/>
      <c r="F223" s="384"/>
    </row>
    <row r="224" spans="1:6" ht="21" customHeight="1" x14ac:dyDescent="0.35">
      <c r="A224" s="384" t="s">
        <v>228</v>
      </c>
      <c r="B224" s="384"/>
      <c r="C224" s="384"/>
      <c r="D224" s="384"/>
      <c r="E224" s="384"/>
      <c r="F224" s="384"/>
    </row>
    <row r="225" spans="1:6" ht="21" customHeight="1" x14ac:dyDescent="0.35">
      <c r="A225" s="235"/>
      <c r="B225" s="235"/>
      <c r="C225" s="50"/>
      <c r="D225" s="50"/>
      <c r="E225" s="50"/>
      <c r="F225" s="50"/>
    </row>
    <row r="226" spans="1:6" x14ac:dyDescent="0.35">
      <c r="A226" s="71" t="s">
        <v>650</v>
      </c>
      <c r="B226" s="72"/>
      <c r="C226" s="72"/>
      <c r="D226" s="72"/>
      <c r="E226" s="72"/>
      <c r="F226" s="72"/>
    </row>
    <row r="227" spans="1:6" ht="21" customHeight="1" x14ac:dyDescent="0.35">
      <c r="A227" s="60" t="s">
        <v>315</v>
      </c>
      <c r="B227" s="391" t="str">
        <f>'9.รายงานประมาณการรายจ่าย'!A515</f>
        <v xml:space="preserve">งานกิจการประปา </v>
      </c>
      <c r="C227" s="391" t="s">
        <v>134</v>
      </c>
      <c r="D227" s="391" t="s">
        <v>134</v>
      </c>
      <c r="E227" s="391" t="s">
        <v>134</v>
      </c>
      <c r="F227" s="391" t="s">
        <v>33</v>
      </c>
    </row>
    <row r="228" spans="1:6" x14ac:dyDescent="0.35">
      <c r="A228" s="61" t="s">
        <v>179</v>
      </c>
      <c r="B228" s="392"/>
      <c r="C228" s="392"/>
      <c r="D228" s="392"/>
      <c r="E228" s="392"/>
      <c r="F228" s="392"/>
    </row>
    <row r="229" spans="1:6" x14ac:dyDescent="0.35">
      <c r="A229" s="12" t="s">
        <v>109</v>
      </c>
      <c r="B229" s="8"/>
      <c r="C229" s="8"/>
      <c r="D229" s="8"/>
      <c r="E229" s="28"/>
      <c r="F229" s="26"/>
    </row>
    <row r="230" spans="1:6" x14ac:dyDescent="0.35">
      <c r="A230" s="6" t="s">
        <v>615</v>
      </c>
      <c r="B230" s="21" t="s">
        <v>134</v>
      </c>
      <c r="C230" s="21" t="s">
        <v>134</v>
      </c>
      <c r="D230" s="21" t="s">
        <v>134</v>
      </c>
      <c r="E230" s="21" t="s">
        <v>134</v>
      </c>
      <c r="F230" s="29">
        <f>SUM(B230:E230)</f>
        <v>0</v>
      </c>
    </row>
    <row r="231" spans="1:6" x14ac:dyDescent="0.35">
      <c r="A231" s="69" t="s">
        <v>33</v>
      </c>
      <c r="B231" s="359" t="s">
        <v>134</v>
      </c>
      <c r="C231" s="154" t="s">
        <v>134</v>
      </c>
      <c r="D231" s="154" t="s">
        <v>134</v>
      </c>
      <c r="E231" s="154" t="s">
        <v>134</v>
      </c>
      <c r="F231" s="88">
        <f>SUM(B231:E231)</f>
        <v>0</v>
      </c>
    </row>
    <row r="244" spans="1:6" ht="23.25" x14ac:dyDescent="0.35">
      <c r="A244" s="384" t="s">
        <v>318</v>
      </c>
      <c r="B244" s="384"/>
      <c r="C244" s="384"/>
      <c r="D244" s="384"/>
      <c r="E244" s="384"/>
      <c r="F244" s="384"/>
    </row>
    <row r="245" spans="1:6" ht="23.25" x14ac:dyDescent="0.35">
      <c r="A245" s="384" t="s">
        <v>31</v>
      </c>
      <c r="B245" s="384"/>
      <c r="C245" s="384"/>
      <c r="D245" s="384"/>
      <c r="E245" s="384"/>
      <c r="F245" s="384"/>
    </row>
    <row r="246" spans="1:6" ht="23.25" x14ac:dyDescent="0.35">
      <c r="A246" s="384" t="s">
        <v>228</v>
      </c>
      <c r="B246" s="384"/>
      <c r="C246" s="384"/>
      <c r="D246" s="384"/>
      <c r="E246" s="384"/>
      <c r="F246" s="384"/>
    </row>
    <row r="247" spans="1:6" x14ac:dyDescent="0.35">
      <c r="A247" s="45"/>
      <c r="B247" s="45"/>
      <c r="C247" s="50"/>
      <c r="D247" s="50"/>
      <c r="E247" s="50"/>
      <c r="F247" s="50"/>
    </row>
    <row r="248" spans="1:6" x14ac:dyDescent="0.35">
      <c r="A248" s="71" t="str">
        <f>'9.รายงานประมาณการรายจ่าย'!A8</f>
        <v>แผนงานงบกลาง</v>
      </c>
      <c r="B248" s="72"/>
      <c r="C248" s="72"/>
      <c r="D248" s="72"/>
      <c r="E248" s="72"/>
      <c r="F248" s="72"/>
    </row>
    <row r="249" spans="1:6" x14ac:dyDescent="0.35">
      <c r="A249" s="60" t="s">
        <v>315</v>
      </c>
      <c r="B249" s="391" t="str">
        <f>'9.รายงานประมาณการรายจ่าย'!A9</f>
        <v>งานงบกลาง</v>
      </c>
      <c r="C249" s="391" t="s">
        <v>134</v>
      </c>
      <c r="D249" s="391" t="s">
        <v>134</v>
      </c>
      <c r="E249" s="391" t="s">
        <v>134</v>
      </c>
      <c r="F249" s="391" t="s">
        <v>33</v>
      </c>
    </row>
    <row r="250" spans="1:6" x14ac:dyDescent="0.35">
      <c r="A250" s="61" t="s">
        <v>179</v>
      </c>
      <c r="B250" s="392"/>
      <c r="C250" s="392"/>
      <c r="D250" s="392"/>
      <c r="E250" s="392"/>
      <c r="F250" s="392"/>
    </row>
    <row r="251" spans="1:6" x14ac:dyDescent="0.35">
      <c r="A251" s="13" t="s">
        <v>229</v>
      </c>
      <c r="B251" s="4"/>
      <c r="C251" s="4"/>
      <c r="D251" s="4"/>
      <c r="E251" s="4"/>
      <c r="F251" s="4"/>
    </row>
    <row r="252" spans="1:6" x14ac:dyDescent="0.35">
      <c r="A252" s="6" t="s">
        <v>316</v>
      </c>
      <c r="B252" s="8">
        <f>'9.รายงานประมาณการรายจ่าย'!G10</f>
        <v>19362808.780000001</v>
      </c>
      <c r="C252" s="21" t="s">
        <v>134</v>
      </c>
      <c r="D252" s="8">
        <f>'9.รายงานประมาณการรายจ่าย'!G107</f>
        <v>0</v>
      </c>
      <c r="E252" s="21" t="s">
        <v>134</v>
      </c>
      <c r="F252" s="16">
        <f>B252</f>
        <v>19362808.780000001</v>
      </c>
    </row>
    <row r="253" spans="1:6" x14ac:dyDescent="0.35">
      <c r="A253" s="6" t="s">
        <v>317</v>
      </c>
      <c r="B253" s="8">
        <f>'9.รายงานประมาณการรายจ่าย'!G22</f>
        <v>39420</v>
      </c>
      <c r="C253" s="21" t="s">
        <v>134</v>
      </c>
      <c r="D253" s="8">
        <f>'9.รายงานประมาณการรายจ่าย'!G108</f>
        <v>0</v>
      </c>
      <c r="E253" s="21" t="s">
        <v>134</v>
      </c>
      <c r="F253" s="16">
        <f>B253</f>
        <v>39420</v>
      </c>
    </row>
    <row r="254" spans="1:6" x14ac:dyDescent="0.35">
      <c r="A254" s="69" t="s">
        <v>33</v>
      </c>
      <c r="B254" s="86">
        <f>B252+B253</f>
        <v>19402228.780000001</v>
      </c>
      <c r="C254" s="84" t="s">
        <v>134</v>
      </c>
      <c r="D254" s="85">
        <f>'9.รายงานประมาณการรายจ่าย'!G108</f>
        <v>0</v>
      </c>
      <c r="E254" s="84" t="s">
        <v>134</v>
      </c>
      <c r="F254" s="86">
        <f>F252+F253</f>
        <v>19402228.780000001</v>
      </c>
    </row>
  </sheetData>
  <mergeCells count="96">
    <mergeCell ref="A24:F24"/>
    <mergeCell ref="A25:F25"/>
    <mergeCell ref="D6:D7"/>
    <mergeCell ref="D28:D29"/>
    <mergeCell ref="B6:B7"/>
    <mergeCell ref="A23:F23"/>
    <mergeCell ref="C28:C29"/>
    <mergeCell ref="B28:B29"/>
    <mergeCell ref="F28:F29"/>
    <mergeCell ref="E28:E29"/>
    <mergeCell ref="A1:F1"/>
    <mergeCell ref="A2:F2"/>
    <mergeCell ref="A3:F3"/>
    <mergeCell ref="C6:C7"/>
    <mergeCell ref="E6:E7"/>
    <mergeCell ref="F6:F7"/>
    <mergeCell ref="A46:F46"/>
    <mergeCell ref="A47:F47"/>
    <mergeCell ref="A45:F45"/>
    <mergeCell ref="C72:C73"/>
    <mergeCell ref="D72:D73"/>
    <mergeCell ref="B72:B73"/>
    <mergeCell ref="A68:F68"/>
    <mergeCell ref="A69:F69"/>
    <mergeCell ref="F50:F51"/>
    <mergeCell ref="C50:C51"/>
    <mergeCell ref="B50:B51"/>
    <mergeCell ref="D50:D51"/>
    <mergeCell ref="E50:E51"/>
    <mergeCell ref="A67:F67"/>
    <mergeCell ref="A89:F89"/>
    <mergeCell ref="E72:E73"/>
    <mergeCell ref="F72:F73"/>
    <mergeCell ref="A90:F90"/>
    <mergeCell ref="A91:F91"/>
    <mergeCell ref="B94:B95"/>
    <mergeCell ref="D94:D95"/>
    <mergeCell ref="C94:C95"/>
    <mergeCell ref="E94:E95"/>
    <mergeCell ref="F94:F95"/>
    <mergeCell ref="A111:F111"/>
    <mergeCell ref="A112:F112"/>
    <mergeCell ref="A113:F113"/>
    <mergeCell ref="C116:C117"/>
    <mergeCell ref="D116:D117"/>
    <mergeCell ref="B116:B117"/>
    <mergeCell ref="E116:E117"/>
    <mergeCell ref="F116:F117"/>
    <mergeCell ref="A133:F133"/>
    <mergeCell ref="A134:F134"/>
    <mergeCell ref="A135:F135"/>
    <mergeCell ref="B138:B139"/>
    <mergeCell ref="C138:C139"/>
    <mergeCell ref="D138:D139"/>
    <mergeCell ref="E138:E139"/>
    <mergeCell ref="F138:F139"/>
    <mergeCell ref="A155:F155"/>
    <mergeCell ref="A156:F156"/>
    <mergeCell ref="A157:F157"/>
    <mergeCell ref="B160:B161"/>
    <mergeCell ref="C160:C161"/>
    <mergeCell ref="D160:D161"/>
    <mergeCell ref="E160:E161"/>
    <mergeCell ref="F160:F161"/>
    <mergeCell ref="A177:F177"/>
    <mergeCell ref="A178:F178"/>
    <mergeCell ref="A179:F179"/>
    <mergeCell ref="B182:B183"/>
    <mergeCell ref="C182:C183"/>
    <mergeCell ref="D182:D183"/>
    <mergeCell ref="E182:E183"/>
    <mergeCell ref="F182:F183"/>
    <mergeCell ref="A244:F244"/>
    <mergeCell ref="A245:F245"/>
    <mergeCell ref="A246:F246"/>
    <mergeCell ref="C249:C250"/>
    <mergeCell ref="D249:D250"/>
    <mergeCell ref="E249:E250"/>
    <mergeCell ref="F249:F250"/>
    <mergeCell ref="B249:B250"/>
    <mergeCell ref="A199:F199"/>
    <mergeCell ref="A200:F200"/>
    <mergeCell ref="A201:F201"/>
    <mergeCell ref="B204:B205"/>
    <mergeCell ref="C204:C205"/>
    <mergeCell ref="D204:D205"/>
    <mergeCell ref="E204:E205"/>
    <mergeCell ref="F204:F205"/>
    <mergeCell ref="A222:F222"/>
    <mergeCell ref="A223:F223"/>
    <mergeCell ref="A224:F224"/>
    <mergeCell ref="B227:B228"/>
    <mergeCell ref="C227:C228"/>
    <mergeCell ref="D227:D228"/>
    <mergeCell ref="E227:E228"/>
    <mergeCell ref="F227:F228"/>
  </mergeCells>
  <phoneticPr fontId="2" type="noConversion"/>
  <pageMargins left="0.59055118110236227" right="0.59055118110236227" top="0.98425196850393704" bottom="0.78740157480314965" header="0.51181102362204722" footer="0.51181102362204722"/>
  <pageSetup paperSize="9" orientation="landscape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37" workbookViewId="0">
      <selection activeCell="F42" sqref="F42"/>
    </sheetView>
  </sheetViews>
  <sheetFormatPr defaultRowHeight="21" x14ac:dyDescent="0.35"/>
  <cols>
    <col min="1" max="1" width="8.7109375" style="7" customWidth="1"/>
    <col min="2" max="5" width="9.140625" style="7" customWidth="1"/>
    <col min="6" max="6" width="38.7109375" style="7" customWidth="1"/>
    <col min="7" max="16384" width="9.140625" style="7"/>
  </cols>
  <sheetData>
    <row r="1" spans="1:8" ht="21" customHeight="1" x14ac:dyDescent="0.35">
      <c r="A1" s="384" t="s">
        <v>161</v>
      </c>
      <c r="B1" s="384"/>
      <c r="C1" s="384"/>
      <c r="D1" s="384"/>
      <c r="E1" s="384"/>
      <c r="F1" s="384"/>
      <c r="G1" s="152"/>
      <c r="H1" s="152"/>
    </row>
    <row r="2" spans="1:8" ht="21" customHeight="1" x14ac:dyDescent="0.35">
      <c r="A2" s="384" t="s">
        <v>718</v>
      </c>
      <c r="B2" s="384"/>
      <c r="C2" s="384"/>
      <c r="D2" s="384"/>
      <c r="E2" s="384"/>
      <c r="F2" s="384"/>
      <c r="G2" s="152"/>
      <c r="H2" s="152"/>
    </row>
    <row r="3" spans="1:8" ht="21" customHeight="1" x14ac:dyDescent="0.35">
      <c r="A3" s="384" t="s">
        <v>31</v>
      </c>
      <c r="B3" s="384"/>
      <c r="C3" s="384"/>
      <c r="D3" s="384"/>
      <c r="E3" s="384"/>
      <c r="F3" s="384"/>
      <c r="G3" s="152"/>
      <c r="H3" s="152"/>
    </row>
    <row r="4" spans="1:8" ht="21" customHeight="1" x14ac:dyDescent="0.35">
      <c r="A4" s="384" t="s">
        <v>228</v>
      </c>
      <c r="B4" s="384"/>
      <c r="C4" s="384"/>
      <c r="D4" s="384"/>
      <c r="E4" s="384"/>
      <c r="F4" s="384"/>
      <c r="G4" s="152"/>
      <c r="H4" s="152"/>
    </row>
    <row r="5" spans="1:8" ht="10.5" customHeight="1" x14ac:dyDescent="0.35"/>
    <row r="6" spans="1:8" x14ac:dyDescent="0.35">
      <c r="A6" s="7" t="s">
        <v>311</v>
      </c>
      <c r="B6" s="50" t="s">
        <v>719</v>
      </c>
      <c r="C6" s="50"/>
      <c r="D6" s="50"/>
      <c r="E6" s="50"/>
      <c r="F6" s="50"/>
    </row>
    <row r="7" spans="1:8" x14ac:dyDescent="0.35">
      <c r="A7" s="50" t="s">
        <v>664</v>
      </c>
      <c r="B7" s="50"/>
      <c r="C7" s="50"/>
      <c r="D7" s="50"/>
      <c r="E7" s="50"/>
      <c r="F7" s="50"/>
    </row>
    <row r="8" spans="1:8" x14ac:dyDescent="0.35">
      <c r="A8" s="50" t="s">
        <v>618</v>
      </c>
      <c r="B8" s="50"/>
      <c r="C8" s="50"/>
      <c r="D8" s="50"/>
      <c r="E8" s="50"/>
      <c r="F8" s="50"/>
    </row>
    <row r="9" spans="1:8" ht="10.5" customHeight="1" x14ac:dyDescent="0.35"/>
    <row r="10" spans="1:8" x14ac:dyDescent="0.35">
      <c r="A10" s="63" t="s">
        <v>249</v>
      </c>
      <c r="B10" s="383" t="s">
        <v>720</v>
      </c>
      <c r="C10" s="383"/>
      <c r="D10" s="383"/>
      <c r="E10" s="383"/>
      <c r="F10" s="383"/>
      <c r="G10" s="383"/>
      <c r="H10" s="383"/>
    </row>
    <row r="11" spans="1:8" x14ac:dyDescent="0.35">
      <c r="A11" s="63" t="s">
        <v>361</v>
      </c>
      <c r="B11" s="383" t="s">
        <v>721</v>
      </c>
      <c r="C11" s="383"/>
      <c r="D11" s="383"/>
      <c r="E11" s="383"/>
      <c r="F11" s="383"/>
      <c r="G11" s="383"/>
      <c r="H11" s="383"/>
    </row>
    <row r="12" spans="1:8" x14ac:dyDescent="0.35">
      <c r="A12" s="63" t="s">
        <v>250</v>
      </c>
      <c r="B12" s="383" t="s">
        <v>735</v>
      </c>
      <c r="C12" s="383"/>
      <c r="D12" s="383"/>
      <c r="E12" s="383"/>
      <c r="F12" s="383"/>
      <c r="G12" s="383"/>
      <c r="H12" s="383"/>
    </row>
    <row r="13" spans="1:8" x14ac:dyDescent="0.35">
      <c r="A13" s="63" t="s">
        <v>251</v>
      </c>
      <c r="B13" s="383" t="s">
        <v>63</v>
      </c>
      <c r="C13" s="383"/>
      <c r="D13" s="383"/>
      <c r="E13" s="383"/>
      <c r="F13" s="383"/>
      <c r="G13" s="383"/>
      <c r="H13" s="383"/>
    </row>
    <row r="14" spans="1:8" x14ac:dyDescent="0.35">
      <c r="B14" s="383" t="s">
        <v>736</v>
      </c>
      <c r="C14" s="383"/>
      <c r="D14" s="383"/>
      <c r="E14" s="383"/>
      <c r="F14" s="383"/>
    </row>
    <row r="15" spans="1:8" ht="12.75" customHeight="1" x14ac:dyDescent="0.35"/>
    <row r="16" spans="1:8" x14ac:dyDescent="0.35">
      <c r="A16" s="395" t="s">
        <v>162</v>
      </c>
      <c r="B16" s="396"/>
      <c r="C16" s="396"/>
      <c r="D16" s="396"/>
      <c r="E16" s="396"/>
      <c r="F16" s="157" t="s">
        <v>163</v>
      </c>
    </row>
    <row r="17" spans="1:6" x14ac:dyDescent="0.35">
      <c r="A17" s="59" t="s">
        <v>164</v>
      </c>
      <c r="B17" s="46"/>
      <c r="C17" s="46"/>
      <c r="D17" s="46"/>
      <c r="E17" s="46"/>
      <c r="F17" s="172"/>
    </row>
    <row r="18" spans="1:6" x14ac:dyDescent="0.35">
      <c r="A18" s="25" t="s">
        <v>165</v>
      </c>
      <c r="B18" s="27"/>
      <c r="C18" s="27"/>
      <c r="D18" s="27"/>
      <c r="E18" s="27"/>
      <c r="F18" s="179">
        <f>'9.รายงานประมาณการรายจ่าย'!G145</f>
        <v>19691480</v>
      </c>
    </row>
    <row r="19" spans="1:6" x14ac:dyDescent="0.35">
      <c r="A19" s="25" t="s">
        <v>166</v>
      </c>
      <c r="B19" s="27"/>
      <c r="C19" s="27"/>
      <c r="D19" s="27"/>
      <c r="E19" s="27"/>
      <c r="F19" s="179">
        <f>'9.รายงานประมาณการรายจ่าย'!G175</f>
        <v>366000</v>
      </c>
    </row>
    <row r="20" spans="1:6" x14ac:dyDescent="0.35">
      <c r="A20" s="22" t="s">
        <v>167</v>
      </c>
      <c r="B20" s="27"/>
      <c r="C20" s="27"/>
      <c r="D20" s="27"/>
      <c r="E20" s="27"/>
      <c r="F20" s="179"/>
    </row>
    <row r="21" spans="1:6" x14ac:dyDescent="0.35">
      <c r="A21" s="25" t="s">
        <v>168</v>
      </c>
      <c r="B21" s="27"/>
      <c r="C21" s="27"/>
      <c r="D21" s="27"/>
      <c r="E21" s="27"/>
      <c r="F21" s="179">
        <f>'9.รายงานประมาณการรายจ่าย'!G290</f>
        <v>9933041</v>
      </c>
    </row>
    <row r="22" spans="1:6" x14ac:dyDescent="0.35">
      <c r="A22" s="25" t="s">
        <v>169</v>
      </c>
      <c r="B22" s="27"/>
      <c r="C22" s="27"/>
      <c r="D22" s="27"/>
      <c r="E22" s="27"/>
      <c r="F22" s="179">
        <f>'9.รายงานประมาณการรายจ่าย'!G327</f>
        <v>929210</v>
      </c>
    </row>
    <row r="23" spans="1:6" x14ac:dyDescent="0.35">
      <c r="A23" s="25" t="s">
        <v>170</v>
      </c>
      <c r="B23" s="27"/>
      <c r="C23" s="27"/>
      <c r="D23" s="27"/>
      <c r="E23" s="27"/>
      <c r="F23" s="21" t="str">
        <f>'9.รายงานประมาณการรายจ่าย'!G335</f>
        <v xml:space="preserve"> -</v>
      </c>
    </row>
    <row r="24" spans="1:6" x14ac:dyDescent="0.35">
      <c r="A24" s="25" t="s">
        <v>171</v>
      </c>
      <c r="B24" s="27"/>
      <c r="C24" s="27"/>
      <c r="D24" s="27"/>
      <c r="E24" s="27"/>
      <c r="F24" s="179">
        <f>'9.รายงานประมาณการรายจ่าย'!G395</f>
        <v>4032040</v>
      </c>
    </row>
    <row r="25" spans="1:6" x14ac:dyDescent="0.35">
      <c r="A25" s="25" t="s">
        <v>172</v>
      </c>
      <c r="B25" s="27"/>
      <c r="C25" s="27"/>
      <c r="D25" s="27"/>
      <c r="E25" s="27"/>
      <c r="F25" s="179">
        <f>'9.รายงานประมาณการรายจ่าย'!G409</f>
        <v>70000</v>
      </c>
    </row>
    <row r="26" spans="1:6" x14ac:dyDescent="0.35">
      <c r="A26" s="25" t="s">
        <v>173</v>
      </c>
      <c r="B26" s="27"/>
      <c r="C26" s="27"/>
      <c r="D26" s="27"/>
      <c r="E26" s="27"/>
      <c r="F26" s="179">
        <f>'9.รายงานประมาณการรายจ่าย'!G461</f>
        <v>1340000</v>
      </c>
    </row>
    <row r="27" spans="1:6" x14ac:dyDescent="0.35">
      <c r="A27" s="22" t="s">
        <v>174</v>
      </c>
      <c r="B27" s="27"/>
      <c r="C27" s="27"/>
      <c r="D27" s="27"/>
      <c r="E27" s="27"/>
      <c r="F27" s="179"/>
    </row>
    <row r="28" spans="1:6" x14ac:dyDescent="0.35">
      <c r="A28" s="25" t="s">
        <v>614</v>
      </c>
      <c r="B28" s="27"/>
      <c r="C28" s="27"/>
      <c r="D28" s="27"/>
      <c r="E28" s="27"/>
      <c r="F28" s="179">
        <f>'9.รายงานประมาณการรายจ่าย'!G477</f>
        <v>5076000</v>
      </c>
    </row>
    <row r="29" spans="1:6" x14ac:dyDescent="0.35">
      <c r="A29" s="25" t="s">
        <v>175</v>
      </c>
      <c r="B29" s="27"/>
      <c r="C29" s="27"/>
      <c r="D29" s="27"/>
      <c r="E29" s="27"/>
      <c r="F29" s="179">
        <f>'9.รายงานประมาณการรายจ่าย'!G513</f>
        <v>2530000</v>
      </c>
    </row>
    <row r="30" spans="1:6" x14ac:dyDescent="0.35">
      <c r="A30" s="25" t="s">
        <v>651</v>
      </c>
      <c r="B30" s="27"/>
      <c r="C30" s="27"/>
      <c r="D30" s="27"/>
      <c r="E30" s="27"/>
      <c r="F30" s="21" t="str">
        <f>'9.รายงานประมาณการรายจ่าย'!G522</f>
        <v xml:space="preserve"> -</v>
      </c>
    </row>
    <row r="31" spans="1:6" x14ac:dyDescent="0.35">
      <c r="A31" s="22" t="s">
        <v>176</v>
      </c>
      <c r="B31" s="27"/>
      <c r="C31" s="27"/>
      <c r="D31" s="27"/>
      <c r="E31" s="27"/>
      <c r="F31" s="180"/>
    </row>
    <row r="32" spans="1:6" x14ac:dyDescent="0.35">
      <c r="A32" s="25" t="s">
        <v>177</v>
      </c>
      <c r="B32" s="27"/>
      <c r="C32" s="27"/>
      <c r="D32" s="27"/>
      <c r="E32" s="27"/>
      <c r="F32" s="181">
        <f>'9.รายงานประมาณการรายจ่าย'!G26</f>
        <v>19402228.780000001</v>
      </c>
    </row>
    <row r="33" spans="1:6" x14ac:dyDescent="0.35">
      <c r="A33" s="395" t="s">
        <v>178</v>
      </c>
      <c r="B33" s="396"/>
      <c r="C33" s="396"/>
      <c r="D33" s="396"/>
      <c r="E33" s="397"/>
      <c r="F33" s="182">
        <f>F18+F19+F21+F22+F24+F25+F26+F28+F29+F32</f>
        <v>63369999.780000001</v>
      </c>
    </row>
    <row r="34" spans="1:6" x14ac:dyDescent="0.35">
      <c r="A34" s="132"/>
      <c r="B34" s="132"/>
      <c r="C34" s="132"/>
      <c r="D34" s="132"/>
      <c r="E34" s="132"/>
      <c r="F34" s="133"/>
    </row>
    <row r="35" spans="1:6" x14ac:dyDescent="0.35">
      <c r="A35" s="132"/>
      <c r="B35" s="132"/>
      <c r="C35" s="132"/>
      <c r="D35" s="132"/>
      <c r="E35" s="132"/>
      <c r="F35" s="133"/>
    </row>
    <row r="36" spans="1:6" x14ac:dyDescent="0.35">
      <c r="A36" s="132"/>
      <c r="B36" s="132"/>
      <c r="C36" s="132"/>
      <c r="D36" s="132"/>
      <c r="E36" s="132"/>
      <c r="F36" s="133"/>
    </row>
    <row r="37" spans="1:6" x14ac:dyDescent="0.35">
      <c r="A37" s="63" t="s">
        <v>252</v>
      </c>
      <c r="B37" s="7" t="s">
        <v>64</v>
      </c>
    </row>
    <row r="38" spans="1:6" x14ac:dyDescent="0.35">
      <c r="A38" s="7" t="s">
        <v>665</v>
      </c>
    </row>
    <row r="39" spans="1:6" x14ac:dyDescent="0.35">
      <c r="A39" s="7" t="s">
        <v>734</v>
      </c>
    </row>
    <row r="40" spans="1:6" x14ac:dyDescent="0.35">
      <c r="A40" s="63" t="s">
        <v>65</v>
      </c>
      <c r="B40" s="7" t="s">
        <v>666</v>
      </c>
    </row>
    <row r="42" spans="1:6" x14ac:dyDescent="0.35">
      <c r="C42" s="7" t="s">
        <v>27</v>
      </c>
    </row>
    <row r="45" spans="1:6" x14ac:dyDescent="0.35">
      <c r="E45" s="252" t="s">
        <v>28</v>
      </c>
    </row>
    <row r="46" spans="1:6" x14ac:dyDescent="0.35">
      <c r="F46" s="185" t="s">
        <v>617</v>
      </c>
    </row>
    <row r="47" spans="1:6" x14ac:dyDescent="0.35">
      <c r="E47" s="7" t="s">
        <v>737</v>
      </c>
    </row>
    <row r="50" spans="2:2" x14ac:dyDescent="0.35">
      <c r="B50" s="252" t="s">
        <v>26</v>
      </c>
    </row>
  </sheetData>
  <mergeCells count="11">
    <mergeCell ref="A33:E33"/>
    <mergeCell ref="A1:F1"/>
    <mergeCell ref="A2:F2"/>
    <mergeCell ref="A3:F3"/>
    <mergeCell ref="A4:F4"/>
    <mergeCell ref="B14:F14"/>
    <mergeCell ref="B13:H13"/>
    <mergeCell ref="B10:H10"/>
    <mergeCell ref="B11:H11"/>
    <mergeCell ref="B12:H12"/>
    <mergeCell ref="A16:E16"/>
  </mergeCells>
  <phoneticPr fontId="2" type="noConversion"/>
  <pageMargins left="1.1811023622047245" right="0.39370078740157483" top="0.98425196850393704" bottom="0.78740157480314965" header="0.51181102362204722" footer="0.51181102362204722"/>
  <pageSetup paperSize="9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4"/>
  <sheetViews>
    <sheetView workbookViewId="0">
      <selection activeCell="O15" sqref="N15:O16"/>
    </sheetView>
  </sheetViews>
  <sheetFormatPr defaultRowHeight="21" x14ac:dyDescent="0.35"/>
  <cols>
    <col min="1" max="16384" width="9.140625" style="1"/>
  </cols>
  <sheetData>
    <row r="6" spans="1:8" x14ac:dyDescent="0.35">
      <c r="C6" s="91"/>
    </row>
    <row r="7" spans="1:8" x14ac:dyDescent="0.35">
      <c r="C7" s="91"/>
    </row>
    <row r="8" spans="1:8" x14ac:dyDescent="0.35">
      <c r="C8" s="91"/>
    </row>
    <row r="9" spans="1:8" x14ac:dyDescent="0.35">
      <c r="C9" s="92"/>
    </row>
    <row r="10" spans="1:8" x14ac:dyDescent="0.35">
      <c r="C10" s="92"/>
    </row>
    <row r="11" spans="1:8" x14ac:dyDescent="0.35">
      <c r="C11" s="92"/>
    </row>
    <row r="12" spans="1:8" s="93" customFormat="1" ht="30.75" x14ac:dyDescent="0.45">
      <c r="A12" s="377" t="s">
        <v>349</v>
      </c>
      <c r="B12" s="377"/>
      <c r="C12" s="377"/>
      <c r="D12" s="377"/>
      <c r="E12" s="377"/>
      <c r="F12" s="377"/>
      <c r="G12" s="377"/>
      <c r="H12" s="377"/>
    </row>
    <row r="13" spans="1:8" x14ac:dyDescent="0.35">
      <c r="A13" s="91"/>
      <c r="B13" s="91"/>
      <c r="C13" s="91"/>
      <c r="D13" s="91"/>
      <c r="E13" s="91"/>
      <c r="F13" s="91"/>
      <c r="G13" s="91"/>
      <c r="H13" s="91"/>
    </row>
    <row r="14" spans="1:8" s="93" customFormat="1" ht="30.75" x14ac:dyDescent="0.45">
      <c r="A14" s="377" t="s">
        <v>477</v>
      </c>
      <c r="B14" s="377"/>
      <c r="C14" s="377"/>
      <c r="D14" s="377"/>
      <c r="E14" s="377"/>
      <c r="F14" s="377"/>
      <c r="G14" s="377"/>
      <c r="H14" s="377"/>
    </row>
    <row r="15" spans="1:8" x14ac:dyDescent="0.35">
      <c r="A15" s="91"/>
      <c r="B15" s="91"/>
      <c r="C15" s="91"/>
      <c r="D15" s="91"/>
      <c r="E15" s="91"/>
      <c r="F15" s="91"/>
      <c r="G15" s="91"/>
      <c r="H15" s="91"/>
    </row>
    <row r="16" spans="1:8" s="93" customFormat="1" ht="30.75" x14ac:dyDescent="0.45">
      <c r="A16" s="377" t="s">
        <v>350</v>
      </c>
      <c r="B16" s="377"/>
      <c r="C16" s="377"/>
      <c r="D16" s="377"/>
      <c r="E16" s="377"/>
      <c r="F16" s="377"/>
      <c r="G16" s="377"/>
      <c r="H16" s="377"/>
    </row>
    <row r="17" spans="1:8" s="93" customFormat="1" ht="30.75" x14ac:dyDescent="0.45">
      <c r="A17" s="377" t="s">
        <v>675</v>
      </c>
      <c r="B17" s="377"/>
      <c r="C17" s="377"/>
      <c r="D17" s="377"/>
      <c r="E17" s="377"/>
      <c r="F17" s="377"/>
      <c r="G17" s="377"/>
      <c r="H17" s="377"/>
    </row>
    <row r="18" spans="1:8" x14ac:dyDescent="0.35">
      <c r="C18" s="91"/>
    </row>
    <row r="19" spans="1:8" x14ac:dyDescent="0.35">
      <c r="C19" s="91"/>
    </row>
    <row r="20" spans="1:8" ht="30.75" x14ac:dyDescent="0.45">
      <c r="A20" s="377" t="s">
        <v>141</v>
      </c>
      <c r="B20" s="377"/>
      <c r="C20" s="377"/>
      <c r="D20" s="377"/>
      <c r="E20" s="377"/>
      <c r="F20" s="377"/>
      <c r="G20" s="377"/>
      <c r="H20" s="377"/>
    </row>
    <row r="21" spans="1:8" x14ac:dyDescent="0.35">
      <c r="C21" s="91"/>
    </row>
    <row r="23" spans="1:8" s="93" customFormat="1" ht="30.75" x14ac:dyDescent="0.45">
      <c r="A23" s="377" t="s">
        <v>31</v>
      </c>
      <c r="B23" s="377"/>
      <c r="C23" s="377"/>
      <c r="D23" s="377"/>
      <c r="E23" s="377"/>
      <c r="F23" s="377"/>
      <c r="G23" s="377"/>
      <c r="H23" s="377"/>
    </row>
    <row r="24" spans="1:8" s="93" customFormat="1" ht="30.75" x14ac:dyDescent="0.45">
      <c r="A24" s="377" t="s">
        <v>228</v>
      </c>
      <c r="B24" s="377"/>
      <c r="C24" s="377"/>
      <c r="D24" s="377"/>
      <c r="E24" s="377"/>
      <c r="F24" s="377"/>
      <c r="G24" s="377"/>
      <c r="H24" s="377"/>
    </row>
  </sheetData>
  <mergeCells count="7">
    <mergeCell ref="A20:H20"/>
    <mergeCell ref="A23:H23"/>
    <mergeCell ref="A24:H24"/>
    <mergeCell ref="A12:H12"/>
    <mergeCell ref="A14:H14"/>
    <mergeCell ref="A16:H16"/>
    <mergeCell ref="A17:H17"/>
  </mergeCells>
  <phoneticPr fontId="2" type="noConversion"/>
  <pageMargins left="1.181102362204724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34" zoomScaleSheetLayoutView="100" workbookViewId="0">
      <selection activeCell="A6" sqref="A6:G7"/>
    </sheetView>
  </sheetViews>
  <sheetFormatPr defaultRowHeight="21" x14ac:dyDescent="0.35"/>
  <cols>
    <col min="1" max="1" width="60.7109375" style="1" customWidth="1"/>
    <col min="2" max="2" width="14.140625" style="1" customWidth="1"/>
    <col min="3" max="4" width="15.28515625" style="1" customWidth="1"/>
    <col min="5" max="5" width="14.140625" style="1" customWidth="1"/>
    <col min="6" max="6" width="10.7109375" style="1" customWidth="1"/>
    <col min="7" max="7" width="12.85546875" style="1" customWidth="1"/>
    <col min="8" max="8" width="9.140625" style="1"/>
    <col min="9" max="9" width="12.42578125" style="1" bestFit="1" customWidth="1"/>
    <col min="10" max="16384" width="9.140625" style="1"/>
  </cols>
  <sheetData>
    <row r="1" spans="1:9" ht="21" customHeight="1" x14ac:dyDescent="0.35">
      <c r="A1" s="384" t="s">
        <v>212</v>
      </c>
      <c r="B1" s="384"/>
      <c r="C1" s="384"/>
      <c r="D1" s="384"/>
      <c r="E1" s="384"/>
      <c r="F1" s="384"/>
      <c r="G1" s="384"/>
    </row>
    <row r="2" spans="1:9" ht="21" customHeight="1" x14ac:dyDescent="0.35">
      <c r="A2" s="384" t="s">
        <v>675</v>
      </c>
      <c r="B2" s="384"/>
      <c r="C2" s="384"/>
      <c r="D2" s="384"/>
      <c r="E2" s="384"/>
      <c r="F2" s="384"/>
      <c r="G2" s="384"/>
    </row>
    <row r="3" spans="1:9" ht="21" customHeight="1" x14ac:dyDescent="0.35">
      <c r="A3" s="384" t="s">
        <v>31</v>
      </c>
      <c r="B3" s="384"/>
      <c r="C3" s="384"/>
      <c r="D3" s="384"/>
      <c r="E3" s="384"/>
      <c r="F3" s="384"/>
      <c r="G3" s="384"/>
    </row>
    <row r="4" spans="1:9" ht="21" customHeight="1" x14ac:dyDescent="0.35">
      <c r="A4" s="384" t="s">
        <v>228</v>
      </c>
      <c r="B4" s="384"/>
      <c r="C4" s="384"/>
      <c r="D4" s="384"/>
      <c r="E4" s="384"/>
      <c r="F4" s="384"/>
      <c r="G4" s="384"/>
    </row>
    <row r="5" spans="1:9" ht="21" customHeight="1" x14ac:dyDescent="0.35"/>
    <row r="6" spans="1:9" s="7" customFormat="1" x14ac:dyDescent="0.35">
      <c r="A6" s="9"/>
      <c r="B6" s="395" t="s">
        <v>613</v>
      </c>
      <c r="C6" s="396"/>
      <c r="D6" s="397"/>
      <c r="E6" s="398" t="s">
        <v>205</v>
      </c>
      <c r="F6" s="398"/>
      <c r="G6" s="398"/>
    </row>
    <row r="7" spans="1:9" s="7" customFormat="1" x14ac:dyDescent="0.35">
      <c r="A7" s="11"/>
      <c r="B7" s="353" t="s">
        <v>366</v>
      </c>
      <c r="C7" s="353" t="s">
        <v>367</v>
      </c>
      <c r="D7" s="353" t="s">
        <v>545</v>
      </c>
      <c r="E7" s="353" t="s">
        <v>634</v>
      </c>
      <c r="F7" s="376" t="s">
        <v>206</v>
      </c>
      <c r="G7" s="353" t="s">
        <v>677</v>
      </c>
    </row>
    <row r="8" spans="1:9" s="4" customFormat="1" ht="23.25" x14ac:dyDescent="0.5">
      <c r="A8" s="13" t="s">
        <v>210</v>
      </c>
      <c r="B8" s="13"/>
      <c r="C8" s="13"/>
      <c r="D8" s="13"/>
      <c r="E8" s="13"/>
      <c r="F8" s="13"/>
      <c r="G8" s="35"/>
      <c r="I8" s="280">
        <v>14724000</v>
      </c>
    </row>
    <row r="9" spans="1:9" s="6" customFormat="1" ht="23.25" x14ac:dyDescent="0.5">
      <c r="A9" s="6" t="s">
        <v>493</v>
      </c>
      <c r="B9" s="42">
        <v>148870.9</v>
      </c>
      <c r="C9" s="39">
        <v>161719.35</v>
      </c>
      <c r="D9" s="39">
        <v>172036.55</v>
      </c>
      <c r="E9" s="8">
        <v>170000</v>
      </c>
      <c r="F9" s="228">
        <v>5.8799999999999998E-2</v>
      </c>
      <c r="G9" s="176">
        <f>'8.รายละเอียดประมาณการรายรับ'!E10</f>
        <v>180000</v>
      </c>
      <c r="I9" s="280">
        <v>2563200</v>
      </c>
    </row>
    <row r="10" spans="1:9" s="6" customFormat="1" ht="23.25" x14ac:dyDescent="0.5">
      <c r="A10" s="6" t="s">
        <v>494</v>
      </c>
      <c r="B10" s="42">
        <v>127409.57</v>
      </c>
      <c r="C10" s="39">
        <v>112580.51</v>
      </c>
      <c r="D10" s="39">
        <v>103295.17</v>
      </c>
      <c r="E10" s="8">
        <v>115000</v>
      </c>
      <c r="F10" s="162">
        <v>-8.6999999999999994E-2</v>
      </c>
      <c r="G10" s="19">
        <f>'8.รายละเอียดประมาณการรายรับ'!E13</f>
        <v>105000</v>
      </c>
      <c r="I10" s="280">
        <v>180000</v>
      </c>
    </row>
    <row r="11" spans="1:9" s="6" customFormat="1" ht="23.25" x14ac:dyDescent="0.5">
      <c r="A11" s="6" t="s">
        <v>495</v>
      </c>
      <c r="B11" s="19">
        <v>40440</v>
      </c>
      <c r="C11" s="8">
        <v>51720</v>
      </c>
      <c r="D11" s="8">
        <v>73928</v>
      </c>
      <c r="E11" s="8">
        <v>65000</v>
      </c>
      <c r="F11" s="162">
        <v>0.13850000000000001</v>
      </c>
      <c r="G11" s="19">
        <f>'8.รายละเอียดประมาณการรายรับ'!E16</f>
        <v>74000</v>
      </c>
      <c r="I11" s="280">
        <v>1388659</v>
      </c>
    </row>
    <row r="12" spans="1:9" s="6" customFormat="1" ht="23.25" x14ac:dyDescent="0.5">
      <c r="A12" s="6" t="s">
        <v>496</v>
      </c>
      <c r="B12" s="42">
        <v>489074.6</v>
      </c>
      <c r="C12" s="39">
        <v>424517.18</v>
      </c>
      <c r="D12" s="39">
        <v>277178.12</v>
      </c>
      <c r="E12" s="8">
        <v>425000</v>
      </c>
      <c r="F12" s="228">
        <v>0.64710000000000001</v>
      </c>
      <c r="G12" s="19">
        <f>'8.รายละเอียดประมาณการรายรับ'!E19</f>
        <v>700000</v>
      </c>
      <c r="I12" s="280">
        <v>2244000</v>
      </c>
    </row>
    <row r="13" spans="1:9" s="6" customFormat="1" ht="23.25" x14ac:dyDescent="0.5">
      <c r="A13" s="12" t="s">
        <v>213</v>
      </c>
      <c r="B13" s="43">
        <v>805795.07</v>
      </c>
      <c r="C13" s="40">
        <f>SUM(C9:C12)</f>
        <v>750537.04</v>
      </c>
      <c r="D13" s="40">
        <f>SUM(D9:D12)</f>
        <v>626437.84</v>
      </c>
      <c r="E13" s="17">
        <f>SUM(E9:E12)</f>
        <v>775000</v>
      </c>
      <c r="F13" s="228">
        <v>0.68694999999999995</v>
      </c>
      <c r="G13" s="18">
        <f>SUM(G9:G12)</f>
        <v>1059000</v>
      </c>
      <c r="I13" s="280">
        <v>89096</v>
      </c>
    </row>
    <row r="14" spans="1:9" s="6" customFormat="1" ht="23.25" x14ac:dyDescent="0.5">
      <c r="A14" s="12" t="s">
        <v>214</v>
      </c>
      <c r="E14" s="8"/>
      <c r="F14" s="228"/>
      <c r="I14" s="280">
        <v>229200</v>
      </c>
    </row>
    <row r="15" spans="1:9" s="6" customFormat="1" ht="23.25" x14ac:dyDescent="0.5">
      <c r="A15" s="6" t="s">
        <v>497</v>
      </c>
      <c r="B15" s="222">
        <v>659.6</v>
      </c>
      <c r="C15" s="107">
        <v>3433.8</v>
      </c>
      <c r="D15" s="223">
        <v>3880</v>
      </c>
      <c r="E15" s="8">
        <v>3500</v>
      </c>
      <c r="F15" s="228">
        <v>0.1143</v>
      </c>
      <c r="G15" s="8">
        <f>'8.รายละเอียดประมาณการรายรับ'!E23</f>
        <v>3900</v>
      </c>
      <c r="I15" s="280">
        <v>1626240</v>
      </c>
    </row>
    <row r="16" spans="1:9" s="6" customFormat="1" ht="23.25" x14ac:dyDescent="0.5">
      <c r="A16" s="6" t="s">
        <v>498</v>
      </c>
      <c r="B16" s="19">
        <v>380</v>
      </c>
      <c r="C16" s="6">
        <v>722</v>
      </c>
      <c r="D16" s="6">
        <v>190</v>
      </c>
      <c r="E16" s="8">
        <v>800</v>
      </c>
      <c r="F16" s="228">
        <v>0</v>
      </c>
      <c r="G16" s="6">
        <f>'8.รายละเอียดประมาณการรายรับ'!E25</f>
        <v>800</v>
      </c>
      <c r="I16" s="280">
        <v>61620</v>
      </c>
    </row>
    <row r="17" spans="1:9" s="6" customFormat="1" ht="23.25" x14ac:dyDescent="0.5">
      <c r="A17" s="6" t="s">
        <v>499</v>
      </c>
      <c r="B17" s="19">
        <v>55790</v>
      </c>
      <c r="C17" s="8">
        <v>110160</v>
      </c>
      <c r="D17" s="8">
        <v>108500</v>
      </c>
      <c r="E17" s="8">
        <v>110000</v>
      </c>
      <c r="F17" s="228">
        <v>0</v>
      </c>
      <c r="G17" s="19">
        <f>'8.รายละเอียดประมาณการรายรับ'!E28</f>
        <v>110000</v>
      </c>
      <c r="I17" s="280">
        <v>18000</v>
      </c>
    </row>
    <row r="18" spans="1:9" s="6" customFormat="1" ht="23.25" x14ac:dyDescent="0.5">
      <c r="A18" s="6" t="s">
        <v>500</v>
      </c>
      <c r="B18" s="6">
        <v>610</v>
      </c>
      <c r="C18" s="8">
        <v>690</v>
      </c>
      <c r="D18" s="8">
        <v>550</v>
      </c>
      <c r="E18" s="8">
        <v>700</v>
      </c>
      <c r="F18" s="162">
        <v>-0.28570000000000001</v>
      </c>
      <c r="G18" s="19">
        <f>'8.รายละเอียดประมาณการรายรับ'!E31</f>
        <v>500</v>
      </c>
      <c r="I18" s="280">
        <v>258400</v>
      </c>
    </row>
    <row r="19" spans="1:9" s="6" customFormat="1" ht="23.25" x14ac:dyDescent="0.5">
      <c r="A19" s="6" t="s">
        <v>501</v>
      </c>
      <c r="B19" s="21">
        <v>522050</v>
      </c>
      <c r="C19" s="8">
        <v>346310</v>
      </c>
      <c r="D19" s="8">
        <v>599250</v>
      </c>
      <c r="E19" s="8">
        <v>520000</v>
      </c>
      <c r="F19" s="162">
        <v>0.15379999999999999</v>
      </c>
      <c r="G19" s="19">
        <f>'8.รายละเอียดประมาณการรายรับ'!E37</f>
        <v>600000</v>
      </c>
      <c r="I19" s="280">
        <v>97500</v>
      </c>
    </row>
    <row r="20" spans="1:9" s="6" customFormat="1" ht="23.25" x14ac:dyDescent="0.5">
      <c r="A20" s="6" t="s">
        <v>502</v>
      </c>
      <c r="B20" s="21">
        <v>1690</v>
      </c>
      <c r="C20" s="8">
        <v>1850</v>
      </c>
      <c r="D20" s="8">
        <v>2320</v>
      </c>
      <c r="E20" s="8">
        <v>3000</v>
      </c>
      <c r="F20" s="162">
        <v>0</v>
      </c>
      <c r="G20" s="19">
        <f>'8.รายละเอียดประมาณการรายรับ'!E40</f>
        <v>3000</v>
      </c>
      <c r="I20" s="280">
        <v>1750000</v>
      </c>
    </row>
    <row r="21" spans="1:9" s="6" customFormat="1" ht="23.25" x14ac:dyDescent="0.5">
      <c r="A21" s="6" t="s">
        <v>503</v>
      </c>
      <c r="B21" s="8">
        <v>147215</v>
      </c>
      <c r="C21" s="8">
        <v>72800</v>
      </c>
      <c r="D21" s="8">
        <v>74940</v>
      </c>
      <c r="E21" s="8">
        <v>96000</v>
      </c>
      <c r="F21" s="162">
        <v>-0.21879999999999999</v>
      </c>
      <c r="G21" s="19">
        <f>'8.รายละเอียดประมาณการรายรับ'!E43</f>
        <v>75000</v>
      </c>
      <c r="I21" s="280">
        <v>50000</v>
      </c>
    </row>
    <row r="22" spans="1:9" s="6" customFormat="1" x14ac:dyDescent="0.35">
      <c r="A22" s="52" t="s">
        <v>504</v>
      </c>
      <c r="B22" s="100">
        <v>27100</v>
      </c>
      <c r="C22" s="99">
        <v>20900</v>
      </c>
      <c r="D22" s="99">
        <v>18200</v>
      </c>
      <c r="E22" s="99">
        <v>30000</v>
      </c>
      <c r="F22" s="165">
        <v>-0.38329999999999997</v>
      </c>
      <c r="G22" s="100">
        <f>'8.รายละเอียดประมาณการรายรับ'!E46</f>
        <v>18500</v>
      </c>
      <c r="I22" s="281">
        <f>SUM(I8:I21)</f>
        <v>25279915</v>
      </c>
    </row>
    <row r="23" spans="1:9" s="52" customFormat="1" x14ac:dyDescent="0.35">
      <c r="A23" s="4" t="s">
        <v>505</v>
      </c>
      <c r="B23" s="169">
        <v>223073</v>
      </c>
      <c r="C23" s="168">
        <v>4100</v>
      </c>
      <c r="D23" s="168">
        <v>60196</v>
      </c>
      <c r="E23" s="168">
        <v>40000</v>
      </c>
      <c r="F23" s="171">
        <v>0.33329999999999999</v>
      </c>
      <c r="G23" s="169">
        <f>'8.รายละเอียดประมาณการรายรับ'!E49</f>
        <v>60000</v>
      </c>
      <c r="I23" s="282">
        <v>25300000</v>
      </c>
    </row>
    <row r="24" spans="1:9" s="4" customFormat="1" x14ac:dyDescent="0.35">
      <c r="A24" s="6" t="s">
        <v>506</v>
      </c>
      <c r="B24" s="21">
        <v>5450</v>
      </c>
      <c r="C24" s="8">
        <v>1100</v>
      </c>
      <c r="D24" s="8">
        <v>2200</v>
      </c>
      <c r="E24" s="8">
        <v>1500</v>
      </c>
      <c r="F24" s="162">
        <v>1</v>
      </c>
      <c r="G24" s="19">
        <f>'8.รายละเอียดประมาณการรายรับ'!E52</f>
        <v>3000</v>
      </c>
      <c r="I24" s="282">
        <v>13000000</v>
      </c>
    </row>
    <row r="25" spans="1:9" s="6" customFormat="1" ht="23.25" x14ac:dyDescent="0.5">
      <c r="A25" s="6" t="s">
        <v>507</v>
      </c>
      <c r="B25" s="19">
        <v>8000</v>
      </c>
      <c r="C25" s="8">
        <v>10400</v>
      </c>
      <c r="D25" s="8">
        <v>10000</v>
      </c>
      <c r="E25" s="8">
        <v>11000</v>
      </c>
      <c r="F25" s="162">
        <v>0</v>
      </c>
      <c r="G25" s="19">
        <f>'8.รายละเอียดประมาณการรายรับ'!E55</f>
        <v>11000</v>
      </c>
      <c r="I25" s="283">
        <f>SUM(I23:I24)</f>
        <v>38300000</v>
      </c>
    </row>
    <row r="26" spans="1:9" s="6" customFormat="1" x14ac:dyDescent="0.35">
      <c r="A26" s="6" t="s">
        <v>508</v>
      </c>
      <c r="B26" s="21">
        <v>14516</v>
      </c>
      <c r="C26" s="8">
        <v>13025</v>
      </c>
      <c r="D26" s="8">
        <v>6580</v>
      </c>
      <c r="E26" s="8">
        <v>13000</v>
      </c>
      <c r="F26" s="162">
        <v>-0.5</v>
      </c>
      <c r="G26" s="19">
        <f>'8.รายละเอียดประมาณการรายรับ'!E58</f>
        <v>6500</v>
      </c>
    </row>
    <row r="27" spans="1:9" s="6" customFormat="1" x14ac:dyDescent="0.35">
      <c r="A27" s="12" t="s">
        <v>215</v>
      </c>
      <c r="B27" s="43">
        <v>1006533.6</v>
      </c>
      <c r="C27" s="41">
        <f>SUM(C15:C26)</f>
        <v>585490.80000000005</v>
      </c>
      <c r="D27" s="15">
        <f>SUM(D15:D26)</f>
        <v>886806</v>
      </c>
      <c r="E27" s="17">
        <f>SUM(E15:E26)</f>
        <v>829500</v>
      </c>
      <c r="F27" s="229"/>
      <c r="G27" s="18">
        <f>SUM(G15:G26)</f>
        <v>892200</v>
      </c>
    </row>
    <row r="28" spans="1:9" s="6" customFormat="1" x14ac:dyDescent="0.35">
      <c r="A28" s="12" t="s">
        <v>216</v>
      </c>
      <c r="F28" s="162"/>
    </row>
    <row r="29" spans="1:9" s="6" customFormat="1" x14ac:dyDescent="0.35">
      <c r="A29" s="6" t="s">
        <v>509</v>
      </c>
      <c r="B29" s="42">
        <v>325184.7</v>
      </c>
      <c r="C29" s="36">
        <v>324320</v>
      </c>
      <c r="D29" s="8">
        <v>509863</v>
      </c>
      <c r="E29" s="8">
        <v>400000</v>
      </c>
      <c r="F29" s="162">
        <v>0.27500000000000002</v>
      </c>
      <c r="G29" s="19">
        <f>'8.รายละเอียดประมาณการรายรับ'!E62</f>
        <v>510000</v>
      </c>
    </row>
    <row r="30" spans="1:9" s="6" customFormat="1" x14ac:dyDescent="0.35">
      <c r="A30" s="6" t="s">
        <v>510</v>
      </c>
      <c r="B30" s="42">
        <v>211449.68</v>
      </c>
      <c r="C30" s="36">
        <v>243006.68</v>
      </c>
      <c r="D30" s="36">
        <v>195879.88</v>
      </c>
      <c r="E30" s="8">
        <v>220000</v>
      </c>
      <c r="F30" s="162">
        <v>0</v>
      </c>
      <c r="G30" s="19">
        <f>'8.รายละเอียดประมาณการรายรับ'!E65</f>
        <v>220000</v>
      </c>
    </row>
    <row r="31" spans="1:9" s="6" customFormat="1" x14ac:dyDescent="0.35">
      <c r="A31" s="12" t="s">
        <v>217</v>
      </c>
      <c r="B31" s="43">
        <v>536634.38</v>
      </c>
      <c r="C31" s="41">
        <f>SUM(C29:C30)</f>
        <v>567326.67999999993</v>
      </c>
      <c r="D31" s="41">
        <f>SUM(D29:D30)</f>
        <v>705742.88</v>
      </c>
      <c r="E31" s="17">
        <f>SUM(E29:E30)</f>
        <v>620000</v>
      </c>
      <c r="F31" s="229"/>
      <c r="G31" s="18">
        <f>SUM(G29:G30)</f>
        <v>730000</v>
      </c>
    </row>
    <row r="32" spans="1:9" s="6" customFormat="1" x14ac:dyDescent="0.35">
      <c r="A32" s="12" t="s">
        <v>218</v>
      </c>
      <c r="F32" s="162"/>
    </row>
    <row r="33" spans="1:7" s="6" customFormat="1" x14ac:dyDescent="0.35">
      <c r="A33" s="6" t="s">
        <v>511</v>
      </c>
      <c r="B33" s="19">
        <v>7300</v>
      </c>
      <c r="C33" s="57">
        <v>9506.4</v>
      </c>
      <c r="D33" s="57">
        <v>54867.199999999997</v>
      </c>
      <c r="E33" s="8">
        <v>15000</v>
      </c>
      <c r="F33" s="162">
        <v>12.333299999999999</v>
      </c>
      <c r="G33" s="19">
        <f>'8.รายละเอียดประมาณการรายรับ'!E69</f>
        <v>200000</v>
      </c>
    </row>
    <row r="34" spans="1:7" s="6" customFormat="1" x14ac:dyDescent="0.35">
      <c r="A34" s="12" t="s">
        <v>219</v>
      </c>
      <c r="B34" s="18">
        <v>7300</v>
      </c>
      <c r="C34" s="40">
        <f>C33</f>
        <v>9506.4</v>
      </c>
      <c r="D34" s="40">
        <f>D33</f>
        <v>54867.199999999997</v>
      </c>
      <c r="E34" s="17">
        <f>E33</f>
        <v>15000</v>
      </c>
      <c r="F34" s="229"/>
      <c r="G34" s="18">
        <f>G33</f>
        <v>200000</v>
      </c>
    </row>
    <row r="35" spans="1:7" s="6" customFormat="1" x14ac:dyDescent="0.35">
      <c r="A35" s="12" t="s">
        <v>220</v>
      </c>
      <c r="F35" s="162"/>
    </row>
    <row r="36" spans="1:7" s="6" customFormat="1" x14ac:dyDescent="0.35">
      <c r="A36" s="6" t="s">
        <v>512</v>
      </c>
      <c r="B36" s="42">
        <v>23020.43</v>
      </c>
      <c r="C36" s="36">
        <v>8880.0499999999993</v>
      </c>
      <c r="D36" s="8">
        <v>7310</v>
      </c>
      <c r="E36" s="8">
        <v>9000</v>
      </c>
      <c r="F36" s="162">
        <v>-0.44440000000000002</v>
      </c>
      <c r="G36" s="19">
        <f>'8.รายละเอียดประมาณการรายรับ'!E73</f>
        <v>5000</v>
      </c>
    </row>
    <row r="37" spans="1:7" s="6" customFormat="1" x14ac:dyDescent="0.35">
      <c r="A37" s="6" t="s">
        <v>513</v>
      </c>
      <c r="B37" s="19">
        <v>48500</v>
      </c>
      <c r="C37" s="8">
        <v>56600</v>
      </c>
      <c r="D37" s="8">
        <v>61000</v>
      </c>
      <c r="E37" s="8">
        <v>65000</v>
      </c>
      <c r="F37" s="162">
        <v>0.84619999999999995</v>
      </c>
      <c r="G37" s="19">
        <f>'8.รายละเอียดประมาณการรายรับ'!E75</f>
        <v>120000</v>
      </c>
    </row>
    <row r="38" spans="1:7" s="52" customFormat="1" x14ac:dyDescent="0.35">
      <c r="A38" s="6" t="s">
        <v>514</v>
      </c>
      <c r="B38" s="170">
        <v>18</v>
      </c>
      <c r="C38" s="170">
        <v>3127</v>
      </c>
      <c r="D38" s="352">
        <v>1628</v>
      </c>
      <c r="E38" s="8">
        <v>2000</v>
      </c>
      <c r="F38" s="162">
        <v>-0.5</v>
      </c>
      <c r="G38" s="19">
        <f>'8.รายละเอียดประมาณการรายรับ'!E78</f>
        <v>1000</v>
      </c>
    </row>
    <row r="39" spans="1:7" s="4" customFormat="1" x14ac:dyDescent="0.35">
      <c r="A39" s="52" t="s">
        <v>515</v>
      </c>
      <c r="B39" s="100">
        <v>35416</v>
      </c>
      <c r="C39" s="99">
        <v>1600</v>
      </c>
      <c r="D39" s="99">
        <v>910</v>
      </c>
      <c r="E39" s="99">
        <v>2000</v>
      </c>
      <c r="F39" s="165">
        <v>-0.25</v>
      </c>
      <c r="G39" s="100">
        <f>'8.รายละเอียดประมาณการรายรับ'!E80</f>
        <v>1500</v>
      </c>
    </row>
    <row r="40" spans="1:7" s="6" customFormat="1" x14ac:dyDescent="0.35">
      <c r="A40" s="13" t="s">
        <v>221</v>
      </c>
      <c r="B40" s="357">
        <v>106954.43</v>
      </c>
      <c r="C40" s="224">
        <f>SUM(C36:C39)</f>
        <v>70207.05</v>
      </c>
      <c r="D40" s="166">
        <f>SUM(D36:D39)</f>
        <v>70848</v>
      </c>
      <c r="E40" s="166">
        <f>SUM(E36:E39)</f>
        <v>78000</v>
      </c>
      <c r="F40" s="230"/>
      <c r="G40" s="35">
        <f>SUM(G36:G39)</f>
        <v>127500</v>
      </c>
    </row>
    <row r="41" spans="1:7" s="6" customFormat="1" x14ac:dyDescent="0.35">
      <c r="A41" s="12" t="s">
        <v>516</v>
      </c>
      <c r="B41" s="12"/>
      <c r="C41" s="12"/>
      <c r="D41" s="12"/>
      <c r="E41" s="17"/>
      <c r="F41" s="162"/>
      <c r="G41" s="18"/>
    </row>
    <row r="42" spans="1:7" s="6" customFormat="1" x14ac:dyDescent="0.35">
      <c r="A42" s="6" t="s">
        <v>517</v>
      </c>
      <c r="B42" s="37" t="s">
        <v>134</v>
      </c>
      <c r="C42" s="37" t="s">
        <v>134</v>
      </c>
      <c r="D42" s="170">
        <v>3780</v>
      </c>
      <c r="E42" s="8">
        <v>1000</v>
      </c>
      <c r="F42" s="162">
        <v>3</v>
      </c>
      <c r="G42" s="19">
        <f>'8.รายละเอียดประมาณการรายรับ'!E84</f>
        <v>4000</v>
      </c>
    </row>
    <row r="43" spans="1:7" s="6" customFormat="1" x14ac:dyDescent="0.35">
      <c r="A43" s="12" t="s">
        <v>518</v>
      </c>
      <c r="B43" s="177" t="s">
        <v>134</v>
      </c>
      <c r="C43" s="177" t="s">
        <v>134</v>
      </c>
      <c r="D43" s="178">
        <f>D42</f>
        <v>3780</v>
      </c>
      <c r="E43" s="17">
        <f>E42</f>
        <v>1000</v>
      </c>
      <c r="F43" s="229"/>
      <c r="G43" s="18">
        <f>G42</f>
        <v>4000</v>
      </c>
    </row>
    <row r="44" spans="1:7" s="6" customFormat="1" x14ac:dyDescent="0.35">
      <c r="A44" s="12" t="s">
        <v>260</v>
      </c>
      <c r="F44" s="162"/>
      <c r="G44" s="19"/>
    </row>
    <row r="45" spans="1:7" s="6" customFormat="1" x14ac:dyDescent="0.35">
      <c r="A45" s="6" t="s">
        <v>74</v>
      </c>
      <c r="B45" s="37" t="s">
        <v>134</v>
      </c>
      <c r="C45" s="177" t="s">
        <v>134</v>
      </c>
      <c r="D45" s="278">
        <v>693370.45</v>
      </c>
      <c r="E45" s="21">
        <v>10000</v>
      </c>
      <c r="F45" s="162">
        <v>76.180000000000007</v>
      </c>
      <c r="G45" s="19">
        <f>'8.รายละเอียดประมาณการรายรับ'!E88</f>
        <v>771800</v>
      </c>
    </row>
    <row r="46" spans="1:7" s="6" customFormat="1" x14ac:dyDescent="0.35">
      <c r="A46" s="6" t="s">
        <v>75</v>
      </c>
      <c r="B46" s="42">
        <v>8087181.3899999997</v>
      </c>
      <c r="C46" s="39">
        <v>8202934.6500000004</v>
      </c>
      <c r="D46" s="39">
        <v>8416879.1799999997</v>
      </c>
      <c r="E46" s="8">
        <v>8200000</v>
      </c>
      <c r="F46" s="162">
        <v>3.6600000000000001E-2</v>
      </c>
      <c r="G46" s="19">
        <f>'8.รายละเอียดประมาณการรายรับ'!E90</f>
        <v>8500000</v>
      </c>
    </row>
    <row r="47" spans="1:7" s="6" customFormat="1" x14ac:dyDescent="0.35">
      <c r="A47" s="6" t="s">
        <v>76</v>
      </c>
      <c r="B47" s="42">
        <v>3636562.49</v>
      </c>
      <c r="C47" s="36">
        <v>3921095.35</v>
      </c>
      <c r="D47" s="36">
        <v>3873739.19</v>
      </c>
      <c r="E47" s="8">
        <v>4000000</v>
      </c>
      <c r="F47" s="162">
        <v>0</v>
      </c>
      <c r="G47" s="19">
        <f>'8.รายละเอียดประมาณการรายรับ'!E93</f>
        <v>4000000</v>
      </c>
    </row>
    <row r="48" spans="1:7" s="6" customFormat="1" x14ac:dyDescent="0.35">
      <c r="A48" s="6" t="s">
        <v>77</v>
      </c>
      <c r="B48" s="42">
        <v>59336.23</v>
      </c>
      <c r="C48" s="36">
        <v>91874.05</v>
      </c>
      <c r="D48" s="36">
        <v>211291.8</v>
      </c>
      <c r="E48" s="8">
        <v>170000</v>
      </c>
      <c r="F48" s="162">
        <v>0.23530000000000001</v>
      </c>
      <c r="G48" s="19">
        <f>'8.รายละเอียดประมาณการรายรับ'!E96</f>
        <v>210000</v>
      </c>
    </row>
    <row r="49" spans="1:9" s="6" customFormat="1" x14ac:dyDescent="0.35">
      <c r="A49" s="6" t="s">
        <v>78</v>
      </c>
      <c r="B49" s="42">
        <v>1703214.86</v>
      </c>
      <c r="C49" s="8">
        <v>1863889</v>
      </c>
      <c r="D49" s="39">
        <v>2106693.4900000002</v>
      </c>
      <c r="E49" s="8">
        <v>1900000</v>
      </c>
      <c r="F49" s="162">
        <v>0.15790000000000001</v>
      </c>
      <c r="G49" s="19">
        <f>'8.รายละเอียดประมาณการรายรับ'!E99</f>
        <v>2200000</v>
      </c>
    </row>
    <row r="50" spans="1:9" s="6" customFormat="1" x14ac:dyDescent="0.35">
      <c r="A50" s="6" t="s">
        <v>79</v>
      </c>
      <c r="B50" s="42">
        <v>3723667.45</v>
      </c>
      <c r="C50" s="36">
        <v>2535258.4700000002</v>
      </c>
      <c r="D50" s="36">
        <v>3629299.29</v>
      </c>
      <c r="E50" s="8">
        <v>3500000</v>
      </c>
      <c r="F50" s="162">
        <v>8.5699999999999998E-2</v>
      </c>
      <c r="G50" s="19">
        <f>'8.รายละเอียดประมาณการรายรับ'!E102</f>
        <v>3800000</v>
      </c>
    </row>
    <row r="51" spans="1:9" s="6" customFormat="1" x14ac:dyDescent="0.35">
      <c r="A51" s="6" t="s">
        <v>80</v>
      </c>
      <c r="B51" s="42">
        <v>847.5</v>
      </c>
      <c r="C51" s="175">
        <v>847.5</v>
      </c>
      <c r="D51" s="175">
        <v>847.5</v>
      </c>
      <c r="E51" s="8">
        <v>1000</v>
      </c>
      <c r="F51" s="162">
        <v>0</v>
      </c>
      <c r="G51" s="19">
        <f>'8.รายละเอียดประมาณการรายรับ'!E105</f>
        <v>1000</v>
      </c>
    </row>
    <row r="52" spans="1:9" s="6" customFormat="1" x14ac:dyDescent="0.35">
      <c r="A52" s="6" t="s">
        <v>81</v>
      </c>
      <c r="B52" s="42">
        <v>49369.9</v>
      </c>
      <c r="C52" s="358">
        <v>63281.4</v>
      </c>
      <c r="D52" s="39">
        <v>53784.1</v>
      </c>
      <c r="E52" s="8">
        <v>50000</v>
      </c>
      <c r="F52" s="162">
        <v>0.08</v>
      </c>
      <c r="G52" s="19">
        <f>'8.รายละเอียดประมาณการรายรับ'!E107</f>
        <v>54000</v>
      </c>
    </row>
    <row r="53" spans="1:9" s="6" customFormat="1" x14ac:dyDescent="0.35">
      <c r="A53" s="6" t="s">
        <v>82</v>
      </c>
      <c r="B53" s="42">
        <v>152915.76</v>
      </c>
      <c r="C53" s="39">
        <v>146567.97</v>
      </c>
      <c r="D53" s="39">
        <v>103999.39</v>
      </c>
      <c r="E53" s="8">
        <v>150000</v>
      </c>
      <c r="F53" s="162">
        <v>0</v>
      </c>
      <c r="G53" s="19">
        <f>'8.รายละเอียดประมาณการรายรับ'!E110</f>
        <v>150000</v>
      </c>
    </row>
    <row r="54" spans="1:9" s="52" customFormat="1" x14ac:dyDescent="0.35">
      <c r="A54" s="6" t="s">
        <v>83</v>
      </c>
      <c r="B54" s="19">
        <v>1651678</v>
      </c>
      <c r="C54" s="8">
        <v>1696061</v>
      </c>
      <c r="D54" s="8">
        <v>1660878</v>
      </c>
      <c r="E54" s="8">
        <v>2000000</v>
      </c>
      <c r="F54" s="162">
        <v>0</v>
      </c>
      <c r="G54" s="19">
        <f>'8.รายละเอียดประมาณการรายรับ'!E113</f>
        <v>2000000</v>
      </c>
    </row>
    <row r="55" spans="1:9" s="4" customFormat="1" x14ac:dyDescent="0.35">
      <c r="A55" s="6" t="s">
        <v>84</v>
      </c>
      <c r="B55" s="8">
        <v>3570</v>
      </c>
      <c r="C55" s="177" t="s">
        <v>134</v>
      </c>
      <c r="D55" s="170">
        <v>10</v>
      </c>
      <c r="E55" s="8">
        <v>500</v>
      </c>
      <c r="F55" s="162">
        <v>0</v>
      </c>
      <c r="G55" s="19">
        <f>'8.รายละเอียดประมาณการรายรับ'!E117</f>
        <v>500</v>
      </c>
    </row>
    <row r="56" spans="1:9" s="6" customFormat="1" x14ac:dyDescent="0.35">
      <c r="A56" s="101" t="s">
        <v>85</v>
      </c>
      <c r="B56" s="216">
        <v>19068343.579999998</v>
      </c>
      <c r="C56" s="217">
        <f>SUM(C46:C55)</f>
        <v>18521809.390000001</v>
      </c>
      <c r="D56" s="217">
        <f>SUM(D45:D55)</f>
        <v>20750792.390000001</v>
      </c>
      <c r="E56" s="88">
        <f>SUM(E45:E55)</f>
        <v>19981500</v>
      </c>
      <c r="F56" s="231"/>
      <c r="G56" s="155">
        <f>SUM(G45:G55)</f>
        <v>21687300</v>
      </c>
      <c r="I56" s="19">
        <f>G56+G43+G40+G34+G31+G27+G13</f>
        <v>24700000</v>
      </c>
    </row>
    <row r="57" spans="1:9" s="6" customFormat="1" x14ac:dyDescent="0.35">
      <c r="A57" s="24" t="s">
        <v>272</v>
      </c>
      <c r="B57" s="24"/>
      <c r="C57" s="355"/>
      <c r="D57" s="355"/>
      <c r="E57" s="24"/>
      <c r="F57" s="173"/>
      <c r="G57" s="356"/>
      <c r="I57" s="19">
        <f>I56+G58</f>
        <v>63500000</v>
      </c>
    </row>
    <row r="58" spans="1:9" s="6" customFormat="1" x14ac:dyDescent="0.35">
      <c r="A58" s="6" t="s">
        <v>86</v>
      </c>
      <c r="B58" s="19">
        <v>15670540</v>
      </c>
      <c r="C58" s="8">
        <v>17201144</v>
      </c>
      <c r="D58" s="8">
        <v>12991029</v>
      </c>
      <c r="E58" s="8">
        <v>16700000</v>
      </c>
      <c r="F58" s="162">
        <v>1.3233999999999999</v>
      </c>
      <c r="G58" s="19">
        <f>'8.รายละเอียดประมาณการรายรับ'!E122</f>
        <v>38800000</v>
      </c>
    </row>
    <row r="59" spans="1:9" s="6" customFormat="1" x14ac:dyDescent="0.35">
      <c r="A59" s="12" t="s">
        <v>87</v>
      </c>
      <c r="B59" s="18">
        <v>15670540</v>
      </c>
      <c r="C59" s="17">
        <f>C58</f>
        <v>17201144</v>
      </c>
      <c r="D59" s="17">
        <f>D58</f>
        <v>12991029</v>
      </c>
      <c r="E59" s="15">
        <f>E58</f>
        <v>16700000</v>
      </c>
      <c r="F59" s="229"/>
      <c r="G59" s="18">
        <f>G58</f>
        <v>38800000</v>
      </c>
    </row>
    <row r="60" spans="1:9" s="6" customFormat="1" x14ac:dyDescent="0.35">
      <c r="A60" s="101" t="s">
        <v>88</v>
      </c>
      <c r="B60" s="216">
        <f>B59+B56+B40+B34+B31+B27+B13</f>
        <v>37202101.060000002</v>
      </c>
      <c r="C60" s="217">
        <f>C59+C56+C40+C34+C31+C27+C13</f>
        <v>37706021.359999992</v>
      </c>
      <c r="D60" s="217">
        <f>D59+D56+D43+D40+D34+D31+D27+D13</f>
        <v>36090303.31000001</v>
      </c>
      <c r="E60" s="88">
        <f>E59+E56+E43+E40+E34+E31+E27+E13</f>
        <v>39000000</v>
      </c>
      <c r="F60" s="231"/>
      <c r="G60" s="155">
        <f>G59+G56+G43+G40+G34+G31+G27+G13</f>
        <v>63500000</v>
      </c>
    </row>
  </sheetData>
  <mergeCells count="6">
    <mergeCell ref="E6:G6"/>
    <mergeCell ref="A1:G1"/>
    <mergeCell ref="A2:G2"/>
    <mergeCell ref="A3:G3"/>
    <mergeCell ref="A4:G4"/>
    <mergeCell ref="B6:D6"/>
  </mergeCells>
  <phoneticPr fontId="2" type="noConversion"/>
  <printOptions horizontalCentered="1"/>
  <pageMargins left="0.19685039370078741" right="0.19685039370078741" top="0.98425196850393704" bottom="0.39370078740157483" header="0.51181102362204722" footer="0.51181102362204722"/>
  <pageSetup paperSize="9" orientation="landscape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opLeftCell="A4" workbookViewId="0">
      <selection activeCell="A124" sqref="A124:C125"/>
    </sheetView>
  </sheetViews>
  <sheetFormatPr defaultRowHeight="18.75" x14ac:dyDescent="0.3"/>
  <cols>
    <col min="1" max="1" width="24.7109375" style="263" customWidth="1"/>
    <col min="2" max="2" width="12.7109375" style="272" customWidth="1"/>
    <col min="3" max="3" width="16.7109375" style="273" customWidth="1"/>
    <col min="4" max="4" width="10.7109375" style="274" customWidth="1"/>
    <col min="5" max="5" width="11.7109375" style="275" customWidth="1"/>
    <col min="6" max="6" width="6.7109375" style="274" customWidth="1"/>
    <col min="7" max="16384" width="9.140625" style="263"/>
  </cols>
  <sheetData>
    <row r="1" spans="1:6" s="259" customFormat="1" ht="21" customHeight="1" x14ac:dyDescent="0.35">
      <c r="A1" s="379" t="s">
        <v>207</v>
      </c>
      <c r="B1" s="379"/>
      <c r="C1" s="379"/>
      <c r="D1" s="379"/>
      <c r="E1" s="379"/>
      <c r="F1" s="379"/>
    </row>
    <row r="2" spans="1:6" s="259" customFormat="1" ht="21" customHeight="1" x14ac:dyDescent="0.35">
      <c r="A2" s="379" t="s">
        <v>675</v>
      </c>
      <c r="B2" s="379"/>
      <c r="C2" s="379"/>
      <c r="D2" s="379"/>
      <c r="E2" s="379"/>
      <c r="F2" s="379"/>
    </row>
    <row r="3" spans="1:6" s="259" customFormat="1" ht="21" customHeight="1" x14ac:dyDescent="0.35">
      <c r="A3" s="379" t="s">
        <v>31</v>
      </c>
      <c r="B3" s="379"/>
      <c r="C3" s="379"/>
      <c r="D3" s="379"/>
      <c r="E3" s="379"/>
      <c r="F3" s="379"/>
    </row>
    <row r="4" spans="1:6" s="259" customFormat="1" ht="21" customHeight="1" x14ac:dyDescent="0.35">
      <c r="A4" s="379" t="s">
        <v>228</v>
      </c>
      <c r="B4" s="379"/>
      <c r="C4" s="379"/>
      <c r="D4" s="379"/>
      <c r="E4" s="379"/>
      <c r="F4" s="379"/>
    </row>
    <row r="5" spans="1:6" ht="10.5" customHeight="1" x14ac:dyDescent="0.35">
      <c r="A5" s="1"/>
      <c r="B5" s="260"/>
      <c r="C5" s="258"/>
      <c r="D5" s="261"/>
      <c r="E5" s="262"/>
      <c r="F5" s="261"/>
    </row>
    <row r="6" spans="1:6" ht="21" x14ac:dyDescent="0.35">
      <c r="A6" s="257" t="s">
        <v>208</v>
      </c>
      <c r="B6" s="264">
        <f>E9+E22+E61+E68+E72+E83+E87+E121</f>
        <v>63500000</v>
      </c>
      <c r="C6" s="257" t="s">
        <v>546</v>
      </c>
      <c r="D6" s="265"/>
      <c r="E6" s="266"/>
      <c r="F6" s="265"/>
    </row>
    <row r="7" spans="1:6" ht="10.5" customHeight="1" x14ac:dyDescent="0.35">
      <c r="A7" s="1"/>
      <c r="B7" s="260"/>
      <c r="C7" s="258"/>
      <c r="D7" s="261"/>
      <c r="E7" s="262"/>
      <c r="F7" s="261"/>
    </row>
    <row r="8" spans="1:6" ht="21" x14ac:dyDescent="0.35">
      <c r="A8" s="399" t="s">
        <v>209</v>
      </c>
      <c r="B8" s="399"/>
      <c r="C8" s="399"/>
      <c r="D8" s="399"/>
      <c r="E8" s="399"/>
      <c r="F8" s="399"/>
    </row>
    <row r="9" spans="1:6" ht="21" x14ac:dyDescent="0.35">
      <c r="A9" s="257" t="s">
        <v>210</v>
      </c>
      <c r="B9" s="267"/>
      <c r="C9" s="257"/>
      <c r="D9" s="268" t="s">
        <v>33</v>
      </c>
      <c r="E9" s="148">
        <f>E10+E13+E16+E19</f>
        <v>1059000</v>
      </c>
      <c r="F9" s="268" t="s">
        <v>32</v>
      </c>
    </row>
    <row r="10" spans="1:6" ht="21" x14ac:dyDescent="0.35">
      <c r="A10" s="2" t="s">
        <v>159</v>
      </c>
      <c r="B10" s="267"/>
      <c r="C10" s="257"/>
      <c r="D10" s="268" t="s">
        <v>227</v>
      </c>
      <c r="E10" s="148">
        <v>180000</v>
      </c>
      <c r="F10" s="268" t="s">
        <v>32</v>
      </c>
    </row>
    <row r="11" spans="1:6" ht="21" x14ac:dyDescent="0.35">
      <c r="A11" s="1" t="s">
        <v>548</v>
      </c>
      <c r="B11" s="260"/>
      <c r="C11" s="258"/>
      <c r="D11" s="261"/>
      <c r="E11" s="262"/>
      <c r="F11" s="261"/>
    </row>
    <row r="12" spans="1:6" ht="21" x14ac:dyDescent="0.35">
      <c r="A12" s="1" t="s">
        <v>547</v>
      </c>
      <c r="B12" s="260"/>
      <c r="C12" s="258"/>
      <c r="D12" s="261"/>
      <c r="E12" s="262"/>
      <c r="F12" s="261"/>
    </row>
    <row r="13" spans="1:6" ht="21" x14ac:dyDescent="0.35">
      <c r="A13" s="2" t="s">
        <v>160</v>
      </c>
      <c r="B13" s="260"/>
      <c r="C13" s="258"/>
      <c r="D13" s="268" t="s">
        <v>227</v>
      </c>
      <c r="E13" s="148">
        <v>105000</v>
      </c>
      <c r="F13" s="268" t="s">
        <v>32</v>
      </c>
    </row>
    <row r="14" spans="1:6" ht="21" x14ac:dyDescent="0.35">
      <c r="A14" s="1" t="s">
        <v>552</v>
      </c>
      <c r="B14" s="260"/>
      <c r="C14" s="258"/>
      <c r="D14" s="261"/>
      <c r="E14" s="269"/>
      <c r="F14" s="261"/>
    </row>
    <row r="15" spans="1:6" ht="21" x14ac:dyDescent="0.35">
      <c r="A15" s="1" t="s">
        <v>547</v>
      </c>
      <c r="B15" s="260"/>
      <c r="C15" s="258"/>
      <c r="D15" s="261"/>
      <c r="E15" s="262"/>
      <c r="F15" s="261"/>
    </row>
    <row r="16" spans="1:6" ht="21" x14ac:dyDescent="0.35">
      <c r="A16" s="2" t="s">
        <v>48</v>
      </c>
      <c r="B16" s="267"/>
      <c r="C16" s="257"/>
      <c r="D16" s="268" t="s">
        <v>227</v>
      </c>
      <c r="E16" s="148">
        <v>74000</v>
      </c>
      <c r="F16" s="268" t="s">
        <v>32</v>
      </c>
    </row>
    <row r="17" spans="1:6" ht="21" x14ac:dyDescent="0.35">
      <c r="A17" s="1" t="s">
        <v>548</v>
      </c>
      <c r="B17" s="260"/>
      <c r="C17" s="258"/>
      <c r="D17" s="261"/>
      <c r="E17" s="262"/>
      <c r="F17" s="261"/>
    </row>
    <row r="18" spans="1:6" ht="21" x14ac:dyDescent="0.35">
      <c r="A18" s="1" t="s">
        <v>547</v>
      </c>
      <c r="B18" s="260"/>
      <c r="C18" s="258"/>
      <c r="D18" s="261"/>
      <c r="E18" s="262"/>
      <c r="F18" s="261"/>
    </row>
    <row r="19" spans="1:6" ht="21" x14ac:dyDescent="0.35">
      <c r="A19" s="2" t="s">
        <v>49</v>
      </c>
      <c r="B19" s="267"/>
      <c r="C19" s="257"/>
      <c r="D19" s="268" t="s">
        <v>227</v>
      </c>
      <c r="E19" s="148">
        <v>700000</v>
      </c>
      <c r="F19" s="268" t="s">
        <v>32</v>
      </c>
    </row>
    <row r="20" spans="1:6" ht="21" x14ac:dyDescent="0.35">
      <c r="A20" s="1" t="s">
        <v>683</v>
      </c>
      <c r="B20" s="260"/>
      <c r="C20" s="258"/>
      <c r="D20" s="261"/>
      <c r="E20" s="262"/>
      <c r="F20" s="261"/>
    </row>
    <row r="21" spans="1:6" ht="21" x14ac:dyDescent="0.35">
      <c r="A21" s="1" t="s">
        <v>549</v>
      </c>
      <c r="B21" s="260"/>
      <c r="C21" s="258"/>
      <c r="D21" s="261"/>
      <c r="E21" s="262"/>
      <c r="F21" s="261"/>
    </row>
    <row r="22" spans="1:6" ht="21" x14ac:dyDescent="0.35">
      <c r="A22" s="2" t="s">
        <v>211</v>
      </c>
      <c r="B22" s="267"/>
      <c r="C22" s="257"/>
      <c r="D22" s="268" t="s">
        <v>33</v>
      </c>
      <c r="E22" s="148">
        <f>E23+E25+E28+E31+E37+E40+E43+E46+E49+E52+E55+E58</f>
        <v>892200</v>
      </c>
      <c r="F22" s="268" t="s">
        <v>32</v>
      </c>
    </row>
    <row r="23" spans="1:6" ht="21" x14ac:dyDescent="0.35">
      <c r="A23" s="2" t="s">
        <v>51</v>
      </c>
      <c r="B23" s="267"/>
      <c r="C23" s="257"/>
      <c r="D23" s="268" t="s">
        <v>227</v>
      </c>
      <c r="E23" s="270">
        <v>3900</v>
      </c>
      <c r="F23" s="268" t="s">
        <v>32</v>
      </c>
    </row>
    <row r="24" spans="1:6" ht="21" x14ac:dyDescent="0.35">
      <c r="A24" s="1" t="s">
        <v>559</v>
      </c>
      <c r="B24" s="260"/>
      <c r="C24" s="258"/>
      <c r="D24" s="261"/>
      <c r="E24" s="262"/>
      <c r="F24" s="261"/>
    </row>
    <row r="25" spans="1:6" ht="21" x14ac:dyDescent="0.35">
      <c r="A25" s="2" t="s">
        <v>53</v>
      </c>
      <c r="B25" s="267"/>
      <c r="C25" s="257"/>
      <c r="D25" s="268" t="s">
        <v>227</v>
      </c>
      <c r="E25" s="271">
        <v>800</v>
      </c>
      <c r="F25" s="268" t="s">
        <v>32</v>
      </c>
    </row>
    <row r="26" spans="1:6" ht="21" x14ac:dyDescent="0.35">
      <c r="A26" s="1" t="s">
        <v>632</v>
      </c>
      <c r="B26" s="260"/>
      <c r="C26" s="258"/>
      <c r="D26" s="261"/>
      <c r="E26" s="262"/>
      <c r="F26" s="261"/>
    </row>
    <row r="27" spans="1:6" ht="21" x14ac:dyDescent="0.35">
      <c r="A27" s="1" t="s">
        <v>50</v>
      </c>
      <c r="B27" s="260"/>
      <c r="C27" s="258"/>
      <c r="D27" s="261"/>
      <c r="E27" s="262"/>
      <c r="F27" s="261"/>
    </row>
    <row r="28" spans="1:6" ht="21" x14ac:dyDescent="0.35">
      <c r="A28" s="2" t="s">
        <v>54</v>
      </c>
      <c r="B28" s="267"/>
      <c r="C28" s="257"/>
      <c r="D28" s="268" t="s">
        <v>227</v>
      </c>
      <c r="E28" s="148">
        <v>110000</v>
      </c>
      <c r="F28" s="268" t="s">
        <v>32</v>
      </c>
    </row>
    <row r="29" spans="1:6" ht="21" x14ac:dyDescent="0.35">
      <c r="A29" s="1" t="s">
        <v>632</v>
      </c>
      <c r="B29" s="260"/>
      <c r="C29" s="258"/>
      <c r="D29" s="261"/>
      <c r="E29" s="262"/>
      <c r="F29" s="261"/>
    </row>
    <row r="30" spans="1:6" ht="21" x14ac:dyDescent="0.35">
      <c r="A30" s="1" t="s">
        <v>50</v>
      </c>
      <c r="B30" s="260"/>
      <c r="C30" s="258"/>
      <c r="D30" s="261"/>
      <c r="E30" s="262"/>
      <c r="F30" s="261"/>
    </row>
    <row r="31" spans="1:6" ht="21" x14ac:dyDescent="0.35">
      <c r="A31" s="2" t="s">
        <v>551</v>
      </c>
      <c r="B31" s="267"/>
      <c r="C31" s="257"/>
      <c r="D31" s="268" t="s">
        <v>227</v>
      </c>
      <c r="E31" s="148">
        <v>500</v>
      </c>
      <c r="F31" s="268" t="s">
        <v>32</v>
      </c>
    </row>
    <row r="32" spans="1:6" ht="21" x14ac:dyDescent="0.35">
      <c r="A32" s="2" t="s">
        <v>550</v>
      </c>
      <c r="B32" s="260"/>
      <c r="C32" s="258"/>
      <c r="D32" s="261"/>
      <c r="E32" s="269"/>
      <c r="F32" s="261"/>
    </row>
    <row r="33" spans="1:6" ht="21" x14ac:dyDescent="0.35">
      <c r="A33" s="1" t="s">
        <v>552</v>
      </c>
      <c r="B33" s="260"/>
      <c r="C33" s="258"/>
      <c r="D33" s="261"/>
      <c r="E33" s="262"/>
      <c r="F33" s="261"/>
    </row>
    <row r="34" spans="1:6" ht="21" x14ac:dyDescent="0.35">
      <c r="A34" s="1" t="s">
        <v>50</v>
      </c>
      <c r="B34" s="260"/>
      <c r="C34" s="258"/>
      <c r="D34" s="261"/>
      <c r="E34" s="262"/>
      <c r="F34" s="261"/>
    </row>
    <row r="35" spans="1:6" ht="21" x14ac:dyDescent="0.35">
      <c r="A35" s="1"/>
      <c r="B35" s="260"/>
      <c r="C35" s="258"/>
      <c r="D35" s="261"/>
      <c r="E35" s="262"/>
      <c r="F35" s="261"/>
    </row>
    <row r="36" spans="1:6" ht="21" x14ac:dyDescent="0.35">
      <c r="A36" s="1"/>
      <c r="B36" s="260"/>
      <c r="C36" s="258"/>
      <c r="D36" s="261"/>
      <c r="E36" s="262"/>
      <c r="F36" s="261"/>
    </row>
    <row r="37" spans="1:6" ht="21" x14ac:dyDescent="0.35">
      <c r="A37" s="2" t="s">
        <v>55</v>
      </c>
      <c r="B37" s="267"/>
      <c r="C37" s="257"/>
      <c r="D37" s="268" t="s">
        <v>227</v>
      </c>
      <c r="E37" s="148">
        <v>600000</v>
      </c>
      <c r="F37" s="268" t="s">
        <v>32</v>
      </c>
    </row>
    <row r="38" spans="1:6" ht="21" x14ac:dyDescent="0.35">
      <c r="A38" s="1" t="s">
        <v>548</v>
      </c>
      <c r="B38" s="260"/>
      <c r="C38" s="258"/>
      <c r="D38" s="261"/>
      <c r="E38" s="262"/>
      <c r="F38" s="261"/>
    </row>
    <row r="39" spans="1:6" ht="21" x14ac:dyDescent="0.35">
      <c r="A39" s="1" t="s">
        <v>50</v>
      </c>
      <c r="B39" s="260"/>
      <c r="C39" s="258"/>
      <c r="D39" s="261"/>
      <c r="E39" s="262"/>
      <c r="F39" s="261"/>
    </row>
    <row r="40" spans="1:6" ht="21" x14ac:dyDescent="0.35">
      <c r="A40" s="2" t="s">
        <v>56</v>
      </c>
      <c r="B40" s="267"/>
      <c r="C40" s="257"/>
      <c r="D40" s="268" t="s">
        <v>227</v>
      </c>
      <c r="E40" s="148">
        <v>3000</v>
      </c>
      <c r="F40" s="268" t="s">
        <v>32</v>
      </c>
    </row>
    <row r="41" spans="1:6" ht="21" x14ac:dyDescent="0.35">
      <c r="A41" s="1" t="s">
        <v>632</v>
      </c>
      <c r="B41" s="260"/>
      <c r="C41" s="258"/>
      <c r="D41" s="261"/>
      <c r="E41" s="262"/>
      <c r="F41" s="261"/>
    </row>
    <row r="42" spans="1:6" ht="21" x14ac:dyDescent="0.35">
      <c r="A42" s="1" t="s">
        <v>50</v>
      </c>
      <c r="B42" s="260"/>
      <c r="C42" s="258"/>
      <c r="D42" s="261"/>
      <c r="E42" s="262"/>
      <c r="F42" s="261"/>
    </row>
    <row r="43" spans="1:6" ht="21" x14ac:dyDescent="0.35">
      <c r="A43" s="2" t="s">
        <v>57</v>
      </c>
      <c r="B43" s="267"/>
      <c r="C43" s="257"/>
      <c r="D43" s="268" t="s">
        <v>227</v>
      </c>
      <c r="E43" s="148">
        <v>75000</v>
      </c>
      <c r="F43" s="268" t="s">
        <v>32</v>
      </c>
    </row>
    <row r="44" spans="1:6" ht="21" x14ac:dyDescent="0.35">
      <c r="A44" s="1" t="s">
        <v>552</v>
      </c>
      <c r="B44" s="260"/>
      <c r="C44" s="258"/>
      <c r="D44" s="261"/>
      <c r="E44" s="262"/>
      <c r="F44" s="261"/>
    </row>
    <row r="45" spans="1:6" ht="21" x14ac:dyDescent="0.35">
      <c r="A45" s="1" t="s">
        <v>50</v>
      </c>
      <c r="B45" s="260"/>
      <c r="C45" s="258"/>
      <c r="D45" s="261"/>
      <c r="E45" s="262"/>
      <c r="F45" s="261"/>
    </row>
    <row r="46" spans="1:6" ht="21" x14ac:dyDescent="0.35">
      <c r="A46" s="2" t="s">
        <v>412</v>
      </c>
      <c r="B46" s="267"/>
      <c r="C46" s="257"/>
      <c r="D46" s="268" t="s">
        <v>227</v>
      </c>
      <c r="E46" s="148">
        <v>18500</v>
      </c>
      <c r="F46" s="268" t="s">
        <v>32</v>
      </c>
    </row>
    <row r="47" spans="1:6" ht="21" x14ac:dyDescent="0.35">
      <c r="A47" s="1" t="s">
        <v>552</v>
      </c>
      <c r="B47" s="260"/>
      <c r="C47" s="258"/>
      <c r="D47" s="261"/>
      <c r="E47" s="262"/>
      <c r="F47" s="261"/>
    </row>
    <row r="48" spans="1:6" ht="21" x14ac:dyDescent="0.35">
      <c r="A48" s="1" t="s">
        <v>50</v>
      </c>
      <c r="B48" s="260"/>
      <c r="C48" s="258"/>
      <c r="D48" s="261"/>
      <c r="E48" s="262"/>
      <c r="F48" s="261"/>
    </row>
    <row r="49" spans="1:6" ht="21" x14ac:dyDescent="0.35">
      <c r="A49" s="2" t="s">
        <v>413</v>
      </c>
      <c r="B49" s="267"/>
      <c r="C49" s="257"/>
      <c r="D49" s="268" t="s">
        <v>227</v>
      </c>
      <c r="E49" s="148">
        <v>60000</v>
      </c>
      <c r="F49" s="268" t="s">
        <v>32</v>
      </c>
    </row>
    <row r="50" spans="1:6" ht="21" x14ac:dyDescent="0.35">
      <c r="A50" s="1" t="s">
        <v>548</v>
      </c>
      <c r="B50" s="260"/>
      <c r="C50" s="258"/>
      <c r="D50" s="261"/>
      <c r="E50" s="262"/>
      <c r="F50" s="261"/>
    </row>
    <row r="51" spans="1:6" ht="21" x14ac:dyDescent="0.35">
      <c r="A51" s="1" t="s">
        <v>50</v>
      </c>
      <c r="B51" s="260"/>
      <c r="C51" s="258"/>
      <c r="D51" s="261"/>
      <c r="E51" s="262"/>
      <c r="F51" s="261"/>
    </row>
    <row r="52" spans="1:6" ht="21" x14ac:dyDescent="0.35">
      <c r="A52" s="2" t="s">
        <v>529</v>
      </c>
      <c r="B52" s="267"/>
      <c r="C52" s="257"/>
      <c r="D52" s="268" t="s">
        <v>227</v>
      </c>
      <c r="E52" s="148">
        <v>3000</v>
      </c>
      <c r="F52" s="268" t="s">
        <v>32</v>
      </c>
    </row>
    <row r="53" spans="1:6" ht="21" x14ac:dyDescent="0.35">
      <c r="A53" s="1" t="s">
        <v>548</v>
      </c>
      <c r="B53" s="260"/>
      <c r="C53" s="258"/>
      <c r="D53" s="261"/>
      <c r="E53" s="269"/>
      <c r="F53" s="261"/>
    </row>
    <row r="54" spans="1:6" ht="21" x14ac:dyDescent="0.35">
      <c r="A54" s="1" t="s">
        <v>50</v>
      </c>
      <c r="B54" s="260"/>
      <c r="C54" s="258"/>
      <c r="D54" s="261"/>
      <c r="E54" s="262"/>
      <c r="F54" s="261"/>
    </row>
    <row r="55" spans="1:6" ht="21" x14ac:dyDescent="0.35">
      <c r="A55" s="2" t="s">
        <v>530</v>
      </c>
      <c r="B55" s="267"/>
      <c r="C55" s="257"/>
      <c r="D55" s="268" t="s">
        <v>227</v>
      </c>
      <c r="E55" s="148">
        <v>11000</v>
      </c>
      <c r="F55" s="268" t="s">
        <v>32</v>
      </c>
    </row>
    <row r="56" spans="1:6" ht="21" x14ac:dyDescent="0.35">
      <c r="A56" s="1" t="s">
        <v>632</v>
      </c>
      <c r="B56" s="260"/>
      <c r="C56" s="258"/>
      <c r="D56" s="261"/>
      <c r="E56" s="262"/>
      <c r="F56" s="261"/>
    </row>
    <row r="57" spans="1:6" ht="21" x14ac:dyDescent="0.35">
      <c r="A57" s="1" t="s">
        <v>50</v>
      </c>
      <c r="B57" s="260"/>
      <c r="C57" s="258"/>
      <c r="D57" s="261"/>
      <c r="E57" s="262"/>
      <c r="F57" s="261"/>
    </row>
    <row r="58" spans="1:6" ht="21" x14ac:dyDescent="0.35">
      <c r="A58" s="2" t="s">
        <v>531</v>
      </c>
      <c r="B58" s="267"/>
      <c r="C58" s="257"/>
      <c r="D58" s="268" t="s">
        <v>227</v>
      </c>
      <c r="E58" s="148">
        <v>6500</v>
      </c>
      <c r="F58" s="268" t="s">
        <v>32</v>
      </c>
    </row>
    <row r="59" spans="1:6" ht="21" x14ac:dyDescent="0.35">
      <c r="A59" s="1" t="s">
        <v>552</v>
      </c>
      <c r="B59" s="260"/>
      <c r="C59" s="258"/>
      <c r="D59" s="261"/>
      <c r="E59" s="262"/>
      <c r="F59" s="261"/>
    </row>
    <row r="60" spans="1:6" ht="21" x14ac:dyDescent="0.35">
      <c r="A60" s="1" t="s">
        <v>50</v>
      </c>
      <c r="B60" s="260"/>
      <c r="C60" s="258"/>
      <c r="D60" s="261"/>
      <c r="E60" s="262"/>
      <c r="F60" s="261"/>
    </row>
    <row r="61" spans="1:6" ht="21" x14ac:dyDescent="0.35">
      <c r="A61" s="2" t="s">
        <v>216</v>
      </c>
      <c r="B61" s="260"/>
      <c r="C61" s="258"/>
      <c r="D61" s="268" t="s">
        <v>33</v>
      </c>
      <c r="E61" s="148">
        <f>E62+E65</f>
        <v>730000</v>
      </c>
      <c r="F61" s="268" t="s">
        <v>32</v>
      </c>
    </row>
    <row r="62" spans="1:6" ht="21" x14ac:dyDescent="0.35">
      <c r="A62" s="2" t="s">
        <v>532</v>
      </c>
      <c r="B62" s="267"/>
      <c r="C62" s="257"/>
      <c r="D62" s="268" t="s">
        <v>227</v>
      </c>
      <c r="E62" s="148">
        <v>510000</v>
      </c>
      <c r="F62" s="268" t="s">
        <v>32</v>
      </c>
    </row>
    <row r="63" spans="1:6" ht="21" x14ac:dyDescent="0.35">
      <c r="A63" s="1" t="s">
        <v>548</v>
      </c>
      <c r="B63" s="260"/>
      <c r="C63" s="258"/>
      <c r="D63" s="261"/>
      <c r="E63" s="262"/>
      <c r="F63" s="261"/>
    </row>
    <row r="64" spans="1:6" ht="21" x14ac:dyDescent="0.35">
      <c r="A64" s="1" t="s">
        <v>50</v>
      </c>
      <c r="B64" s="260"/>
      <c r="C64" s="258"/>
      <c r="D64" s="261"/>
      <c r="E64" s="262"/>
      <c r="F64" s="261"/>
    </row>
    <row r="65" spans="1:6" ht="21" x14ac:dyDescent="0.35">
      <c r="A65" s="2" t="s">
        <v>533</v>
      </c>
      <c r="B65" s="267"/>
      <c r="C65" s="257"/>
      <c r="D65" s="268" t="s">
        <v>227</v>
      </c>
      <c r="E65" s="148">
        <v>220000</v>
      </c>
      <c r="F65" s="268" t="s">
        <v>32</v>
      </c>
    </row>
    <row r="66" spans="1:6" ht="21" x14ac:dyDescent="0.35">
      <c r="A66" s="1" t="s">
        <v>633</v>
      </c>
      <c r="B66" s="260"/>
      <c r="C66" s="258"/>
      <c r="D66" s="261"/>
      <c r="E66" s="262"/>
      <c r="F66" s="261"/>
    </row>
    <row r="67" spans="1:6" ht="21" x14ac:dyDescent="0.35">
      <c r="A67" s="1" t="s">
        <v>553</v>
      </c>
    </row>
    <row r="68" spans="1:6" ht="21" x14ac:dyDescent="0.35">
      <c r="A68" s="2" t="s">
        <v>218</v>
      </c>
      <c r="D68" s="268" t="s">
        <v>33</v>
      </c>
      <c r="E68" s="148">
        <f>E69</f>
        <v>200000</v>
      </c>
      <c r="F68" s="268" t="s">
        <v>32</v>
      </c>
    </row>
    <row r="69" spans="1:6" ht="21" x14ac:dyDescent="0.35">
      <c r="A69" s="2" t="s">
        <v>534</v>
      </c>
      <c r="B69" s="276"/>
      <c r="C69" s="277"/>
      <c r="D69" s="268" t="s">
        <v>227</v>
      </c>
      <c r="E69" s="148">
        <v>200000</v>
      </c>
      <c r="F69" s="268" t="s">
        <v>32</v>
      </c>
    </row>
    <row r="70" spans="1:6" ht="21" x14ac:dyDescent="0.35">
      <c r="A70" s="1" t="s">
        <v>548</v>
      </c>
    </row>
    <row r="71" spans="1:6" ht="21" x14ac:dyDescent="0.35">
      <c r="A71" s="1" t="s">
        <v>50</v>
      </c>
    </row>
    <row r="72" spans="1:6" ht="21" x14ac:dyDescent="0.35">
      <c r="A72" s="2" t="s">
        <v>220</v>
      </c>
      <c r="D72" s="268" t="s">
        <v>33</v>
      </c>
      <c r="E72" s="148">
        <f>E73+E75+E78+E80</f>
        <v>127500</v>
      </c>
      <c r="F72" s="268" t="s">
        <v>32</v>
      </c>
    </row>
    <row r="73" spans="1:6" ht="21" x14ac:dyDescent="0.35">
      <c r="A73" s="2" t="s">
        <v>535</v>
      </c>
      <c r="B73" s="276"/>
      <c r="C73" s="277"/>
      <c r="D73" s="268" t="s">
        <v>227</v>
      </c>
      <c r="E73" s="148">
        <v>5000</v>
      </c>
      <c r="F73" s="268" t="s">
        <v>32</v>
      </c>
    </row>
    <row r="74" spans="1:6" ht="21" x14ac:dyDescent="0.35">
      <c r="A74" s="1" t="s">
        <v>536</v>
      </c>
    </row>
    <row r="75" spans="1:6" ht="21" x14ac:dyDescent="0.35">
      <c r="A75" s="2" t="s">
        <v>537</v>
      </c>
      <c r="B75" s="276"/>
      <c r="C75" s="277"/>
      <c r="D75" s="268" t="s">
        <v>227</v>
      </c>
      <c r="E75" s="148">
        <v>120000</v>
      </c>
      <c r="F75" s="268" t="s">
        <v>32</v>
      </c>
    </row>
    <row r="76" spans="1:6" ht="21" x14ac:dyDescent="0.35">
      <c r="A76" s="1" t="s">
        <v>548</v>
      </c>
    </row>
    <row r="77" spans="1:6" ht="21" x14ac:dyDescent="0.35">
      <c r="A77" s="1" t="s">
        <v>50</v>
      </c>
    </row>
    <row r="78" spans="1:6" s="1" customFormat="1" ht="21" x14ac:dyDescent="0.35">
      <c r="A78" s="2" t="s">
        <v>524</v>
      </c>
      <c r="B78" s="267"/>
      <c r="C78" s="257"/>
      <c r="D78" s="268" t="s">
        <v>227</v>
      </c>
      <c r="E78" s="148">
        <v>1000</v>
      </c>
      <c r="F78" s="268" t="s">
        <v>32</v>
      </c>
    </row>
    <row r="79" spans="1:6" s="1" customFormat="1" ht="21" x14ac:dyDescent="0.35">
      <c r="A79" s="1" t="s">
        <v>52</v>
      </c>
      <c r="B79" s="260"/>
      <c r="C79" s="258"/>
      <c r="D79" s="261"/>
      <c r="E79" s="262"/>
      <c r="F79" s="261"/>
    </row>
    <row r="80" spans="1:6" s="1" customFormat="1" ht="21" x14ac:dyDescent="0.35">
      <c r="A80" s="2" t="s">
        <v>525</v>
      </c>
      <c r="B80" s="267"/>
      <c r="C80" s="257"/>
      <c r="D80" s="268" t="s">
        <v>227</v>
      </c>
      <c r="E80" s="148">
        <v>1500</v>
      </c>
      <c r="F80" s="268" t="s">
        <v>32</v>
      </c>
    </row>
    <row r="81" spans="1:6" s="1" customFormat="1" ht="21" x14ac:dyDescent="0.35">
      <c r="A81" s="1" t="s">
        <v>552</v>
      </c>
      <c r="B81" s="260"/>
      <c r="C81" s="258"/>
      <c r="D81" s="261"/>
      <c r="E81" s="262"/>
      <c r="F81" s="261"/>
    </row>
    <row r="82" spans="1:6" s="1" customFormat="1" ht="21" x14ac:dyDescent="0.35">
      <c r="A82" s="1" t="s">
        <v>50</v>
      </c>
      <c r="B82" s="260"/>
      <c r="C82" s="258"/>
      <c r="D82" s="261"/>
      <c r="E82" s="262"/>
      <c r="F82" s="261"/>
    </row>
    <row r="83" spans="1:6" s="1" customFormat="1" ht="21" x14ac:dyDescent="0.35">
      <c r="A83" s="2" t="s">
        <v>526</v>
      </c>
      <c r="B83" s="260"/>
      <c r="C83" s="258"/>
      <c r="D83" s="268" t="s">
        <v>33</v>
      </c>
      <c r="E83" s="148">
        <f>E84</f>
        <v>4000</v>
      </c>
      <c r="F83" s="268" t="s">
        <v>32</v>
      </c>
    </row>
    <row r="84" spans="1:6" s="1" customFormat="1" ht="21" x14ac:dyDescent="0.35">
      <c r="A84" s="2" t="s">
        <v>527</v>
      </c>
      <c r="B84" s="267"/>
      <c r="C84" s="257"/>
      <c r="D84" s="268" t="s">
        <v>227</v>
      </c>
      <c r="E84" s="148">
        <v>4000</v>
      </c>
      <c r="F84" s="268" t="s">
        <v>32</v>
      </c>
    </row>
    <row r="85" spans="1:6" s="1" customFormat="1" ht="21" x14ac:dyDescent="0.35">
      <c r="A85" s="1" t="s">
        <v>52</v>
      </c>
      <c r="B85" s="260"/>
      <c r="C85" s="258"/>
      <c r="D85" s="261"/>
      <c r="E85" s="262"/>
      <c r="F85" s="261"/>
    </row>
    <row r="86" spans="1:6" s="1" customFormat="1" ht="21" x14ac:dyDescent="0.35">
      <c r="A86" s="399" t="s">
        <v>528</v>
      </c>
      <c r="B86" s="399"/>
      <c r="C86" s="399"/>
      <c r="D86" s="399"/>
      <c r="E86" s="399"/>
      <c r="F86" s="399"/>
    </row>
    <row r="87" spans="1:6" s="1" customFormat="1" ht="21" x14ac:dyDescent="0.35">
      <c r="A87" s="2" t="s">
        <v>260</v>
      </c>
      <c r="B87" s="260"/>
      <c r="C87" s="258"/>
      <c r="D87" s="268" t="s">
        <v>33</v>
      </c>
      <c r="E87" s="148">
        <f>E88+E90+E93+E96+E99+E102+E105+E107+E110+E113+E117</f>
        <v>21687300</v>
      </c>
      <c r="F87" s="268" t="s">
        <v>32</v>
      </c>
    </row>
    <row r="88" spans="1:6" s="1" customFormat="1" ht="21" x14ac:dyDescent="0.35">
      <c r="A88" s="2" t="s">
        <v>261</v>
      </c>
      <c r="B88" s="267"/>
      <c r="C88" s="257"/>
      <c r="D88" s="268" t="s">
        <v>227</v>
      </c>
      <c r="E88" s="148">
        <v>771800</v>
      </c>
      <c r="F88" s="268" t="s">
        <v>32</v>
      </c>
    </row>
    <row r="89" spans="1:6" s="1" customFormat="1" ht="21" x14ac:dyDescent="0.35">
      <c r="A89" s="1" t="s">
        <v>52</v>
      </c>
      <c r="B89" s="260"/>
      <c r="C89" s="258"/>
      <c r="D89" s="261"/>
      <c r="E89" s="262"/>
      <c r="F89" s="261"/>
    </row>
    <row r="90" spans="1:6" s="1" customFormat="1" ht="21" x14ac:dyDescent="0.35">
      <c r="A90" s="2" t="s">
        <v>262</v>
      </c>
      <c r="B90" s="267"/>
      <c r="C90" s="257"/>
      <c r="D90" s="268" t="s">
        <v>227</v>
      </c>
      <c r="E90" s="148">
        <v>8500000</v>
      </c>
      <c r="F90" s="268" t="s">
        <v>32</v>
      </c>
    </row>
    <row r="91" spans="1:6" s="1" customFormat="1" ht="21" x14ac:dyDescent="0.35">
      <c r="A91" s="1" t="s">
        <v>554</v>
      </c>
      <c r="B91" s="260"/>
      <c r="C91" s="258"/>
      <c r="D91" s="261"/>
      <c r="E91" s="262"/>
      <c r="F91" s="261"/>
    </row>
    <row r="92" spans="1:6" ht="21" x14ac:dyDescent="0.35">
      <c r="A92" s="1" t="s">
        <v>50</v>
      </c>
    </row>
    <row r="93" spans="1:6" s="1" customFormat="1" ht="21" x14ac:dyDescent="0.35">
      <c r="A93" s="2" t="s">
        <v>263</v>
      </c>
      <c r="B93" s="267"/>
      <c r="C93" s="257"/>
      <c r="D93" s="268" t="s">
        <v>227</v>
      </c>
      <c r="E93" s="148">
        <v>4000000</v>
      </c>
      <c r="F93" s="268" t="s">
        <v>32</v>
      </c>
    </row>
    <row r="94" spans="1:6" s="1" customFormat="1" ht="21" x14ac:dyDescent="0.35">
      <c r="A94" s="1" t="s">
        <v>676</v>
      </c>
      <c r="B94" s="260"/>
      <c r="C94" s="258"/>
      <c r="D94" s="261"/>
      <c r="E94" s="262"/>
      <c r="F94" s="261"/>
    </row>
    <row r="95" spans="1:6" s="1" customFormat="1" ht="21" x14ac:dyDescent="0.35">
      <c r="A95" s="1" t="s">
        <v>594</v>
      </c>
      <c r="B95" s="260"/>
      <c r="C95" s="258"/>
      <c r="D95" s="261"/>
      <c r="E95" s="262"/>
      <c r="F95" s="261"/>
    </row>
    <row r="96" spans="1:6" s="1" customFormat="1" ht="21" x14ac:dyDescent="0.35">
      <c r="A96" s="2" t="s">
        <v>264</v>
      </c>
      <c r="B96" s="267"/>
      <c r="C96" s="257"/>
      <c r="D96" s="268" t="s">
        <v>227</v>
      </c>
      <c r="E96" s="148">
        <v>210000</v>
      </c>
      <c r="F96" s="268" t="s">
        <v>32</v>
      </c>
    </row>
    <row r="97" spans="1:6" s="1" customFormat="1" ht="21" x14ac:dyDescent="0.35">
      <c r="A97" s="1" t="s">
        <v>548</v>
      </c>
      <c r="B97" s="260"/>
      <c r="C97" s="258"/>
      <c r="D97" s="261"/>
      <c r="E97" s="262"/>
      <c r="F97" s="261"/>
    </row>
    <row r="98" spans="1:6" s="1" customFormat="1" ht="21" x14ac:dyDescent="0.35">
      <c r="A98" s="1" t="s">
        <v>50</v>
      </c>
      <c r="B98" s="260"/>
      <c r="C98" s="258"/>
      <c r="D98" s="261"/>
      <c r="E98" s="262"/>
      <c r="F98" s="261"/>
    </row>
    <row r="99" spans="1:6" s="1" customFormat="1" ht="21" x14ac:dyDescent="0.35">
      <c r="A99" s="2" t="s">
        <v>265</v>
      </c>
      <c r="B99" s="267"/>
      <c r="C99" s="257"/>
      <c r="D99" s="268" t="s">
        <v>227</v>
      </c>
      <c r="E99" s="148">
        <v>2200000</v>
      </c>
      <c r="F99" s="268" t="s">
        <v>32</v>
      </c>
    </row>
    <row r="100" spans="1:6" s="1" customFormat="1" ht="21" x14ac:dyDescent="0.35">
      <c r="A100" s="1" t="s">
        <v>548</v>
      </c>
      <c r="B100" s="260"/>
      <c r="C100" s="258"/>
      <c r="D100" s="261"/>
      <c r="E100" s="262"/>
      <c r="F100" s="261"/>
    </row>
    <row r="101" spans="1:6" s="1" customFormat="1" ht="21" x14ac:dyDescent="0.35">
      <c r="A101" s="1" t="s">
        <v>50</v>
      </c>
      <c r="B101" s="260"/>
      <c r="C101" s="258"/>
      <c r="D101" s="261"/>
      <c r="E101" s="262"/>
      <c r="F101" s="261"/>
    </row>
    <row r="102" spans="1:6" s="1" customFormat="1" ht="21" x14ac:dyDescent="0.35">
      <c r="A102" s="2" t="s">
        <v>266</v>
      </c>
      <c r="B102" s="267"/>
      <c r="C102" s="257"/>
      <c r="D102" s="268" t="s">
        <v>227</v>
      </c>
      <c r="E102" s="148">
        <v>3800000</v>
      </c>
      <c r="F102" s="268" t="s">
        <v>32</v>
      </c>
    </row>
    <row r="103" spans="1:6" s="1" customFormat="1" ht="21" x14ac:dyDescent="0.35">
      <c r="A103" s="1" t="s">
        <v>548</v>
      </c>
      <c r="B103" s="260"/>
      <c r="C103" s="258"/>
      <c r="D103" s="261"/>
      <c r="E103" s="262"/>
      <c r="F103" s="261"/>
    </row>
    <row r="104" spans="1:6" s="1" customFormat="1" ht="21" x14ac:dyDescent="0.35">
      <c r="A104" s="1" t="s">
        <v>50</v>
      </c>
      <c r="B104" s="260"/>
      <c r="C104" s="258"/>
      <c r="D104" s="261"/>
      <c r="E104" s="262"/>
      <c r="F104" s="261"/>
    </row>
    <row r="105" spans="1:6" s="1" customFormat="1" ht="21" x14ac:dyDescent="0.35">
      <c r="A105" s="2" t="s">
        <v>267</v>
      </c>
      <c r="B105" s="267"/>
      <c r="C105" s="257"/>
      <c r="D105" s="268" t="s">
        <v>227</v>
      </c>
      <c r="E105" s="148">
        <v>1000</v>
      </c>
      <c r="F105" s="268" t="s">
        <v>32</v>
      </c>
    </row>
    <row r="106" spans="1:6" s="1" customFormat="1" ht="21" x14ac:dyDescent="0.35">
      <c r="A106" s="1" t="s">
        <v>52</v>
      </c>
      <c r="B106" s="260"/>
      <c r="C106" s="258"/>
      <c r="D106" s="261"/>
      <c r="E106" s="262"/>
      <c r="F106" s="261"/>
    </row>
    <row r="107" spans="1:6" s="1" customFormat="1" ht="21" x14ac:dyDescent="0.35">
      <c r="A107" s="2" t="s">
        <v>268</v>
      </c>
      <c r="B107" s="267"/>
      <c r="C107" s="257"/>
      <c r="D107" s="268" t="s">
        <v>227</v>
      </c>
      <c r="E107" s="148">
        <v>54000</v>
      </c>
      <c r="F107" s="268" t="s">
        <v>32</v>
      </c>
    </row>
    <row r="108" spans="1:6" s="1" customFormat="1" ht="21" x14ac:dyDescent="0.35">
      <c r="A108" s="1" t="s">
        <v>548</v>
      </c>
      <c r="B108" s="260"/>
      <c r="C108" s="258"/>
      <c r="D108" s="261"/>
      <c r="E108" s="262"/>
      <c r="F108" s="261"/>
    </row>
    <row r="109" spans="1:6" s="1" customFormat="1" ht="21" x14ac:dyDescent="0.35">
      <c r="A109" s="1" t="s">
        <v>50</v>
      </c>
      <c r="B109" s="260"/>
      <c r="C109" s="258"/>
      <c r="D109" s="261"/>
      <c r="E109" s="262"/>
      <c r="F109" s="261"/>
    </row>
    <row r="110" spans="1:6" s="1" customFormat="1" ht="21" x14ac:dyDescent="0.35">
      <c r="A110" s="2" t="s">
        <v>269</v>
      </c>
      <c r="B110" s="267"/>
      <c r="C110" s="257"/>
      <c r="D110" s="268" t="s">
        <v>227</v>
      </c>
      <c r="E110" s="148">
        <v>150000</v>
      </c>
      <c r="F110" s="268" t="s">
        <v>32</v>
      </c>
    </row>
    <row r="111" spans="1:6" s="1" customFormat="1" ht="21" x14ac:dyDescent="0.35">
      <c r="A111" s="1" t="s">
        <v>632</v>
      </c>
      <c r="B111" s="260"/>
      <c r="C111" s="258"/>
      <c r="D111" s="261"/>
      <c r="E111" s="262"/>
      <c r="F111" s="261"/>
    </row>
    <row r="112" spans="1:6" s="1" customFormat="1" ht="21" x14ac:dyDescent="0.35">
      <c r="A112" s="1" t="s">
        <v>50</v>
      </c>
      <c r="B112" s="260"/>
      <c r="C112" s="258"/>
      <c r="D112" s="261"/>
      <c r="E112" s="262"/>
      <c r="F112" s="261"/>
    </row>
    <row r="113" spans="1:6" s="1" customFormat="1" ht="21" x14ac:dyDescent="0.35">
      <c r="A113" s="2" t="s">
        <v>556</v>
      </c>
      <c r="B113" s="267"/>
      <c r="C113" s="257"/>
      <c r="D113" s="268" t="s">
        <v>227</v>
      </c>
      <c r="E113" s="148">
        <v>2000000</v>
      </c>
      <c r="F113" s="268" t="s">
        <v>32</v>
      </c>
    </row>
    <row r="114" spans="1:6" s="1" customFormat="1" ht="21" x14ac:dyDescent="0.35">
      <c r="A114" s="2" t="s">
        <v>555</v>
      </c>
      <c r="B114" s="260"/>
      <c r="C114" s="258"/>
      <c r="D114" s="261"/>
      <c r="E114" s="262"/>
      <c r="F114" s="261"/>
    </row>
    <row r="115" spans="1:6" s="1" customFormat="1" ht="21" x14ac:dyDescent="0.35">
      <c r="A115" s="1" t="s">
        <v>632</v>
      </c>
      <c r="B115" s="260"/>
      <c r="C115" s="258"/>
      <c r="D115" s="261"/>
      <c r="E115" s="262"/>
      <c r="F115" s="261"/>
    </row>
    <row r="116" spans="1:6" s="1" customFormat="1" ht="21" x14ac:dyDescent="0.35">
      <c r="A116" s="1" t="s">
        <v>50</v>
      </c>
      <c r="B116" s="260"/>
      <c r="C116" s="258"/>
      <c r="D116" s="261"/>
      <c r="E116" s="262"/>
      <c r="F116" s="261"/>
    </row>
    <row r="117" spans="1:6" s="1" customFormat="1" ht="21" x14ac:dyDescent="0.35">
      <c r="A117" s="2" t="s">
        <v>270</v>
      </c>
      <c r="B117" s="267"/>
      <c r="C117" s="257"/>
      <c r="D117" s="268" t="s">
        <v>227</v>
      </c>
      <c r="E117" s="148">
        <v>500</v>
      </c>
      <c r="F117" s="268" t="s">
        <v>32</v>
      </c>
    </row>
    <row r="118" spans="1:6" s="1" customFormat="1" ht="21" x14ac:dyDescent="0.35">
      <c r="A118" s="1" t="s">
        <v>632</v>
      </c>
      <c r="B118" s="260"/>
      <c r="C118" s="258"/>
      <c r="D118" s="261"/>
      <c r="E118" s="262"/>
      <c r="F118" s="261"/>
    </row>
    <row r="119" spans="1:6" s="1" customFormat="1" ht="21" x14ac:dyDescent="0.35">
      <c r="A119" s="1" t="s">
        <v>50</v>
      </c>
      <c r="B119" s="260"/>
      <c r="C119" s="258"/>
      <c r="D119" s="261"/>
      <c r="E119" s="262"/>
      <c r="F119" s="261"/>
    </row>
    <row r="120" spans="1:6" s="1" customFormat="1" ht="21" x14ac:dyDescent="0.35">
      <c r="A120" s="399" t="s">
        <v>271</v>
      </c>
      <c r="B120" s="399"/>
      <c r="C120" s="399"/>
      <c r="D120" s="399"/>
      <c r="E120" s="399"/>
      <c r="F120" s="399"/>
    </row>
    <row r="121" spans="1:6" s="1" customFormat="1" ht="21" x14ac:dyDescent="0.35">
      <c r="A121" s="2" t="s">
        <v>272</v>
      </c>
      <c r="B121" s="260"/>
      <c r="C121" s="258"/>
      <c r="D121" s="268" t="s">
        <v>33</v>
      </c>
      <c r="E121" s="148">
        <f>E122</f>
        <v>38800000</v>
      </c>
      <c r="F121" s="268" t="s">
        <v>32</v>
      </c>
    </row>
    <row r="122" spans="1:6" s="1" customFormat="1" ht="21" x14ac:dyDescent="0.35">
      <c r="A122" s="2" t="s">
        <v>558</v>
      </c>
      <c r="B122" s="267"/>
      <c r="C122" s="257"/>
      <c r="D122" s="268" t="s">
        <v>227</v>
      </c>
      <c r="E122" s="148">
        <v>38800000</v>
      </c>
      <c r="F122" s="268" t="s">
        <v>32</v>
      </c>
    </row>
    <row r="123" spans="1:6" s="1" customFormat="1" ht="21" x14ac:dyDescent="0.35">
      <c r="A123" s="2" t="s">
        <v>557</v>
      </c>
      <c r="B123" s="267"/>
      <c r="C123" s="257"/>
      <c r="D123" s="268"/>
      <c r="E123" s="271"/>
      <c r="F123" s="268"/>
    </row>
    <row r="124" spans="1:6" s="1" customFormat="1" ht="21" x14ac:dyDescent="0.35">
      <c r="A124" s="1" t="s">
        <v>684</v>
      </c>
      <c r="B124" s="260"/>
      <c r="C124" s="258"/>
      <c r="D124" s="261"/>
      <c r="E124" s="262"/>
      <c r="F124" s="261"/>
    </row>
    <row r="125" spans="1:6" s="1" customFormat="1" ht="21" x14ac:dyDescent="0.35">
      <c r="A125" s="1" t="s">
        <v>685</v>
      </c>
      <c r="B125" s="260"/>
      <c r="C125" s="258"/>
      <c r="D125" s="261"/>
      <c r="E125" s="262"/>
      <c r="F125" s="261"/>
    </row>
    <row r="126" spans="1:6" s="1" customFormat="1" ht="21" x14ac:dyDescent="0.35">
      <c r="B126" s="260"/>
      <c r="C126" s="258"/>
      <c r="D126" s="261"/>
      <c r="E126" s="262"/>
      <c r="F126" s="261"/>
    </row>
    <row r="127" spans="1:6" s="1" customFormat="1" ht="21" x14ac:dyDescent="0.35">
      <c r="B127" s="260"/>
      <c r="C127" s="258"/>
      <c r="D127" s="261"/>
      <c r="E127" s="262"/>
      <c r="F127" s="261"/>
    </row>
    <row r="128" spans="1:6" s="1" customFormat="1" ht="21" x14ac:dyDescent="0.35">
      <c r="B128" s="260"/>
      <c r="C128" s="258"/>
      <c r="D128" s="261"/>
      <c r="E128" s="262"/>
      <c r="F128" s="261"/>
    </row>
    <row r="129" spans="2:6" s="1" customFormat="1" ht="21" x14ac:dyDescent="0.35">
      <c r="B129" s="260"/>
      <c r="C129" s="258"/>
      <c r="D129" s="261"/>
      <c r="E129" s="262"/>
      <c r="F129" s="261"/>
    </row>
    <row r="130" spans="2:6" s="1" customFormat="1" ht="21" x14ac:dyDescent="0.35">
      <c r="B130" s="260"/>
      <c r="C130" s="258"/>
      <c r="D130" s="261"/>
      <c r="E130" s="262"/>
      <c r="F130" s="261"/>
    </row>
    <row r="131" spans="2:6" s="1" customFormat="1" ht="21" x14ac:dyDescent="0.35">
      <c r="B131" s="260"/>
      <c r="C131" s="258"/>
      <c r="D131" s="261"/>
      <c r="E131" s="262"/>
      <c r="F131" s="261"/>
    </row>
    <row r="132" spans="2:6" s="1" customFormat="1" ht="21" x14ac:dyDescent="0.35">
      <c r="B132" s="260"/>
      <c r="C132" s="258"/>
      <c r="D132" s="261"/>
      <c r="E132" s="262"/>
      <c r="F132" s="261"/>
    </row>
    <row r="133" spans="2:6" s="1" customFormat="1" ht="21" x14ac:dyDescent="0.35">
      <c r="B133" s="260"/>
      <c r="C133" s="258"/>
      <c r="D133" s="261"/>
      <c r="E133" s="262"/>
      <c r="F133" s="261"/>
    </row>
    <row r="134" spans="2:6" s="1" customFormat="1" ht="21" x14ac:dyDescent="0.35">
      <c r="B134" s="260"/>
      <c r="C134" s="258"/>
      <c r="D134" s="261"/>
      <c r="E134" s="262"/>
      <c r="F134" s="261"/>
    </row>
    <row r="135" spans="2:6" s="1" customFormat="1" ht="21" x14ac:dyDescent="0.35">
      <c r="B135" s="260"/>
      <c r="C135" s="258"/>
      <c r="D135" s="261"/>
      <c r="E135" s="262"/>
      <c r="F135" s="261"/>
    </row>
    <row r="136" spans="2:6" s="1" customFormat="1" ht="21" x14ac:dyDescent="0.35">
      <c r="B136" s="260"/>
      <c r="C136" s="258"/>
      <c r="D136" s="261"/>
      <c r="E136" s="262"/>
      <c r="F136" s="261"/>
    </row>
    <row r="137" spans="2:6" s="1" customFormat="1" ht="21" x14ac:dyDescent="0.35">
      <c r="B137" s="260"/>
      <c r="C137" s="258"/>
      <c r="D137" s="261"/>
      <c r="E137" s="262"/>
      <c r="F137" s="261"/>
    </row>
    <row r="138" spans="2:6" s="1" customFormat="1" ht="21" x14ac:dyDescent="0.35">
      <c r="B138" s="260"/>
      <c r="C138" s="258"/>
      <c r="D138" s="261"/>
      <c r="E138" s="262"/>
      <c r="F138" s="261"/>
    </row>
    <row r="139" spans="2:6" s="1" customFormat="1" ht="21" x14ac:dyDescent="0.35">
      <c r="B139" s="260"/>
      <c r="C139" s="258"/>
      <c r="D139" s="261"/>
      <c r="E139" s="262"/>
      <c r="F139" s="261"/>
    </row>
    <row r="140" spans="2:6" s="1" customFormat="1" ht="21" x14ac:dyDescent="0.35">
      <c r="B140" s="260"/>
      <c r="C140" s="258"/>
      <c r="D140" s="261"/>
      <c r="E140" s="262"/>
      <c r="F140" s="261"/>
    </row>
    <row r="141" spans="2:6" s="1" customFormat="1" ht="21" x14ac:dyDescent="0.35">
      <c r="B141" s="260"/>
      <c r="C141" s="258"/>
      <c r="D141" s="261"/>
      <c r="E141" s="262"/>
      <c r="F141" s="261"/>
    </row>
  </sheetData>
  <mergeCells count="7">
    <mergeCell ref="A86:F86"/>
    <mergeCell ref="A120:F120"/>
    <mergeCell ref="A8:F8"/>
    <mergeCell ref="A1:F1"/>
    <mergeCell ref="A2:F2"/>
    <mergeCell ref="A3:F3"/>
    <mergeCell ref="A4:F4"/>
  </mergeCells>
  <phoneticPr fontId="2" type="noConversion"/>
  <pageMargins left="1.1811023622047245" right="0.51181102362204722" top="0.98425196850393704" bottom="0.78740157480314965" header="0.51181102362204722" footer="0.51181102362204722"/>
  <pageSetup paperSize="9" orientation="portrait" horizontalDpi="4294967293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3"/>
  <sheetViews>
    <sheetView topLeftCell="A514" zoomScaleSheetLayoutView="100" workbookViewId="0">
      <selection activeCell="I6" sqref="I6"/>
    </sheetView>
  </sheetViews>
  <sheetFormatPr defaultRowHeight="21" x14ac:dyDescent="0.35"/>
  <cols>
    <col min="1" max="1" width="53.7109375" style="7" customWidth="1"/>
    <col min="2" max="5" width="15.28515625" style="7" customWidth="1"/>
    <col min="6" max="6" width="10.7109375" style="7" customWidth="1"/>
    <col min="7" max="7" width="15.28515625" style="299" customWidth="1"/>
    <col min="8" max="16384" width="9.140625" style="7"/>
  </cols>
  <sheetData>
    <row r="1" spans="1:7" s="3" customFormat="1" ht="21" customHeight="1" x14ac:dyDescent="0.35">
      <c r="A1" s="384" t="s">
        <v>202</v>
      </c>
      <c r="B1" s="384"/>
      <c r="C1" s="384"/>
      <c r="D1" s="384"/>
      <c r="E1" s="384"/>
      <c r="F1" s="384"/>
      <c r="G1" s="384"/>
    </row>
    <row r="2" spans="1:7" s="3" customFormat="1" ht="21" customHeight="1" x14ac:dyDescent="0.35">
      <c r="A2" s="384" t="s">
        <v>678</v>
      </c>
      <c r="B2" s="384"/>
      <c r="C2" s="384"/>
      <c r="D2" s="384"/>
      <c r="E2" s="384"/>
      <c r="F2" s="384"/>
      <c r="G2" s="384"/>
    </row>
    <row r="3" spans="1:7" s="3" customFormat="1" ht="21" customHeight="1" x14ac:dyDescent="0.35">
      <c r="A3" s="384" t="s">
        <v>31</v>
      </c>
      <c r="B3" s="384"/>
      <c r="C3" s="384"/>
      <c r="D3" s="384"/>
      <c r="E3" s="384"/>
      <c r="F3" s="384"/>
      <c r="G3" s="384"/>
    </row>
    <row r="4" spans="1:7" s="3" customFormat="1" ht="21" customHeight="1" x14ac:dyDescent="0.35">
      <c r="A4" s="384" t="s">
        <v>203</v>
      </c>
      <c r="B4" s="384"/>
      <c r="C4" s="384"/>
      <c r="D4" s="384"/>
      <c r="E4" s="384"/>
      <c r="F4" s="384"/>
      <c r="G4" s="384"/>
    </row>
    <row r="5" spans="1:7" s="3" customFormat="1" ht="10.5" customHeight="1" x14ac:dyDescent="0.3">
      <c r="G5" s="285"/>
    </row>
    <row r="6" spans="1:7" s="3" customFormat="1" x14ac:dyDescent="0.35">
      <c r="A6" s="9"/>
      <c r="B6" s="395" t="s">
        <v>204</v>
      </c>
      <c r="C6" s="396"/>
      <c r="D6" s="397"/>
      <c r="E6" s="398" t="s">
        <v>205</v>
      </c>
      <c r="F6" s="398"/>
      <c r="G6" s="398"/>
    </row>
    <row r="7" spans="1:7" s="3" customFormat="1" x14ac:dyDescent="0.35">
      <c r="A7" s="11"/>
      <c r="B7" s="220" t="s">
        <v>366</v>
      </c>
      <c r="C7" s="220" t="s">
        <v>367</v>
      </c>
      <c r="D7" s="279" t="s">
        <v>545</v>
      </c>
      <c r="E7" s="279" t="s">
        <v>634</v>
      </c>
      <c r="F7" s="10" t="s">
        <v>206</v>
      </c>
      <c r="G7" s="310" t="s">
        <v>677</v>
      </c>
    </row>
    <row r="8" spans="1:7" s="5" customFormat="1" x14ac:dyDescent="0.35">
      <c r="A8" s="13" t="s">
        <v>239</v>
      </c>
      <c r="B8" s="4"/>
      <c r="C8" s="4"/>
      <c r="D8" s="4"/>
      <c r="E8" s="316"/>
      <c r="F8" s="4"/>
      <c r="G8" s="290"/>
    </row>
    <row r="9" spans="1:7" s="5" customFormat="1" x14ac:dyDescent="0.35">
      <c r="A9" s="12" t="s">
        <v>306</v>
      </c>
      <c r="B9" s="6"/>
      <c r="C9" s="6"/>
      <c r="D9" s="6"/>
      <c r="E9" s="161"/>
      <c r="F9" s="6"/>
      <c r="G9" s="286"/>
    </row>
    <row r="10" spans="1:7" s="5" customFormat="1" x14ac:dyDescent="0.35">
      <c r="A10" s="12" t="s">
        <v>8</v>
      </c>
      <c r="B10" s="17">
        <f>B11+B14+B15+B17+B18+B19+B20</f>
        <v>1882462</v>
      </c>
      <c r="C10" s="17">
        <v>1209341</v>
      </c>
      <c r="D10" s="17">
        <f>D11+D14+D15+D17+D18+D19+D21</f>
        <v>1183338.5</v>
      </c>
      <c r="E10" s="163">
        <f>[4]งบกลาง!$F$8</f>
        <v>2057055</v>
      </c>
      <c r="F10" s="229">
        <f>((G10-E10)/G10)</f>
        <v>0.89376257218814514</v>
      </c>
      <c r="G10" s="163">
        <f>[1]งบกลาง!$F$10</f>
        <v>19362808.780000001</v>
      </c>
    </row>
    <row r="11" spans="1:7" s="5" customFormat="1" x14ac:dyDescent="0.35">
      <c r="A11" s="6" t="s">
        <v>1</v>
      </c>
      <c r="B11" s="8">
        <v>287238</v>
      </c>
      <c r="C11" s="8">
        <v>155941</v>
      </c>
      <c r="D11" s="8">
        <v>225426</v>
      </c>
      <c r="E11" s="161">
        <f>[5]งบกลาง!$F$9</f>
        <v>248304</v>
      </c>
      <c r="F11" s="162">
        <f t="shared" ref="F11:F72" si="0">((G11-E11)/G11)</f>
        <v>-1.7670838275519838E-3</v>
      </c>
      <c r="G11" s="161">
        <f>[1]งบกลาง!$F$11</f>
        <v>247866</v>
      </c>
    </row>
    <row r="12" spans="1:7" s="5" customFormat="1" x14ac:dyDescent="0.35">
      <c r="A12" s="6" t="s">
        <v>696</v>
      </c>
      <c r="B12" s="21" t="s">
        <v>134</v>
      </c>
      <c r="C12" s="21" t="s">
        <v>134</v>
      </c>
      <c r="D12" s="21" t="s">
        <v>134</v>
      </c>
      <c r="E12" s="21" t="s">
        <v>134</v>
      </c>
      <c r="F12" s="162">
        <v>1</v>
      </c>
      <c r="G12" s="161">
        <f>[1]งบกลาง!$F$17</f>
        <v>14857200</v>
      </c>
    </row>
    <row r="13" spans="1:7" s="5" customFormat="1" x14ac:dyDescent="0.35">
      <c r="A13" s="6" t="s">
        <v>697</v>
      </c>
      <c r="B13" s="21" t="s">
        <v>134</v>
      </c>
      <c r="C13" s="21" t="s">
        <v>134</v>
      </c>
      <c r="D13" s="21" t="s">
        <v>134</v>
      </c>
      <c r="E13" s="21" t="s">
        <v>134</v>
      </c>
      <c r="F13" s="162">
        <v>1</v>
      </c>
      <c r="G13" s="161">
        <f>[1]งบกลาง!$F$21</f>
        <v>2563200</v>
      </c>
    </row>
    <row r="14" spans="1:7" s="5" customFormat="1" x14ac:dyDescent="0.35">
      <c r="A14" s="6" t="s">
        <v>2</v>
      </c>
      <c r="B14" s="8">
        <v>112000</v>
      </c>
      <c r="C14" s="8">
        <v>126000</v>
      </c>
      <c r="D14" s="8">
        <v>140500</v>
      </c>
      <c r="E14" s="161">
        <f>[5]งบกลาง!$F$14</f>
        <v>180000</v>
      </c>
      <c r="F14" s="162">
        <f t="shared" si="0"/>
        <v>0</v>
      </c>
      <c r="G14" s="161">
        <f>[1]งบกลาง!$F$25</f>
        <v>180000</v>
      </c>
    </row>
    <row r="15" spans="1:7" s="5" customFormat="1" x14ac:dyDescent="0.35">
      <c r="A15" s="6" t="s">
        <v>3</v>
      </c>
      <c r="B15" s="8">
        <v>1212521</v>
      </c>
      <c r="C15" s="8">
        <v>709400</v>
      </c>
      <c r="D15" s="39">
        <v>81831.5</v>
      </c>
      <c r="E15" s="161">
        <f>[4]งบกลาง!$F$21</f>
        <v>883103</v>
      </c>
      <c r="F15" s="162">
        <v>-0.3029</v>
      </c>
      <c r="G15" s="161">
        <f>[1]งบกลาง!$F$34</f>
        <v>646077</v>
      </c>
    </row>
    <row r="16" spans="1:7" s="5" customFormat="1" x14ac:dyDescent="0.35">
      <c r="A16" s="6" t="s">
        <v>4</v>
      </c>
      <c r="B16" s="17"/>
      <c r="C16" s="17"/>
      <c r="D16" s="17"/>
      <c r="E16" s="156"/>
      <c r="F16" s="162"/>
      <c r="G16" s="287"/>
    </row>
    <row r="17" spans="1:7" s="5" customFormat="1" x14ac:dyDescent="0.35">
      <c r="A17" s="6" t="s">
        <v>5</v>
      </c>
      <c r="B17" s="8">
        <v>29983</v>
      </c>
      <c r="C17" s="21" t="s">
        <v>134</v>
      </c>
      <c r="D17" s="21">
        <v>35958</v>
      </c>
      <c r="E17" s="161">
        <f>[5]งบกลาง!$F$25</f>
        <v>34243</v>
      </c>
      <c r="F17" s="162">
        <f t="shared" si="0"/>
        <v>0.11231866212426551</v>
      </c>
      <c r="G17" s="161">
        <f>[1]งบกลาง!$F$42</f>
        <v>38575.78</v>
      </c>
    </row>
    <row r="18" spans="1:7" s="5" customFormat="1" x14ac:dyDescent="0.35">
      <c r="A18" s="6" t="s">
        <v>6</v>
      </c>
      <c r="B18" s="8">
        <v>11000</v>
      </c>
      <c r="C18" s="8">
        <v>18000</v>
      </c>
      <c r="D18" s="8">
        <v>30000</v>
      </c>
      <c r="E18" s="161">
        <f>[5]งบกลาง!$F$34</f>
        <v>40000</v>
      </c>
      <c r="F18" s="162">
        <f t="shared" si="0"/>
        <v>0.5</v>
      </c>
      <c r="G18" s="161">
        <f>[1]งบกลาง!$F$50</f>
        <v>80000</v>
      </c>
    </row>
    <row r="19" spans="1:7" s="5" customFormat="1" x14ac:dyDescent="0.35">
      <c r="A19" s="6" t="s">
        <v>7</v>
      </c>
      <c r="B19" s="8">
        <v>198720</v>
      </c>
      <c r="C19" s="8">
        <v>200000</v>
      </c>
      <c r="D19" s="8">
        <v>225023</v>
      </c>
      <c r="E19" s="161">
        <f>[5]งบกลาง!$F$40</f>
        <v>225585</v>
      </c>
      <c r="F19" s="162">
        <f t="shared" si="0"/>
        <v>1.7921146953405018E-3</v>
      </c>
      <c r="G19" s="161">
        <f>[1]งบกลาง!$F$56</f>
        <v>225990</v>
      </c>
    </row>
    <row r="20" spans="1:7" s="5" customFormat="1" x14ac:dyDescent="0.35">
      <c r="A20" s="6" t="s">
        <v>91</v>
      </c>
      <c r="B20" s="8">
        <v>31000</v>
      </c>
      <c r="C20" s="21" t="s">
        <v>134</v>
      </c>
      <c r="D20" s="21"/>
      <c r="E20" s="164" t="s">
        <v>134</v>
      </c>
      <c r="F20" s="162">
        <v>1</v>
      </c>
      <c r="G20" s="311">
        <f>[1]งบกลาง!$F$67</f>
        <v>30000</v>
      </c>
    </row>
    <row r="21" spans="1:7" s="5" customFormat="1" x14ac:dyDescent="0.35">
      <c r="A21" s="6" t="s">
        <v>10</v>
      </c>
      <c r="B21" s="164" t="s">
        <v>134</v>
      </c>
      <c r="C21" s="21" t="s">
        <v>134</v>
      </c>
      <c r="D21" s="21">
        <v>444600</v>
      </c>
      <c r="E21" s="55">
        <f>[4]งบกลาง!$F$48</f>
        <v>445820</v>
      </c>
      <c r="F21" s="162">
        <v>0.10780000000000001</v>
      </c>
      <c r="G21" s="311">
        <f>[1]งบกลาง!$F$71</f>
        <v>493900</v>
      </c>
    </row>
    <row r="22" spans="1:7" s="5" customFormat="1" x14ac:dyDescent="0.35">
      <c r="A22" s="12" t="s">
        <v>9</v>
      </c>
      <c r="B22" s="17">
        <f>B23+B24</f>
        <v>378541.82</v>
      </c>
      <c r="C22" s="40">
        <v>596270.55000000005</v>
      </c>
      <c r="D22" s="40">
        <f>D24</f>
        <v>39419.64</v>
      </c>
      <c r="E22" s="156">
        <f>[4]งบกลาง!$F$56</f>
        <v>39420</v>
      </c>
      <c r="F22" s="229">
        <v>8.14E-2</v>
      </c>
      <c r="G22" s="156">
        <f>[1]งบกลาง!$F$79</f>
        <v>39420</v>
      </c>
    </row>
    <row r="23" spans="1:7" s="5" customFormat="1" x14ac:dyDescent="0.35">
      <c r="A23" s="6" t="s">
        <v>10</v>
      </c>
      <c r="B23" s="8">
        <v>358832</v>
      </c>
      <c r="C23" s="8">
        <v>409960</v>
      </c>
      <c r="D23" s="21" t="s">
        <v>134</v>
      </c>
      <c r="E23" s="238" t="s">
        <v>134</v>
      </c>
      <c r="F23" s="162">
        <v>0</v>
      </c>
      <c r="G23" s="238" t="s">
        <v>134</v>
      </c>
    </row>
    <row r="24" spans="1:7" s="5" customFormat="1" x14ac:dyDescent="0.35">
      <c r="A24" s="52" t="s">
        <v>11</v>
      </c>
      <c r="B24" s="318">
        <v>19709.82</v>
      </c>
      <c r="C24" s="318">
        <v>186310.55</v>
      </c>
      <c r="D24" s="318">
        <v>39419.64</v>
      </c>
      <c r="E24" s="312">
        <f>[5]งบกลาง!$F$56</f>
        <v>39420</v>
      </c>
      <c r="F24" s="165">
        <f t="shared" si="0"/>
        <v>0</v>
      </c>
      <c r="G24" s="312">
        <f>[1]งบกลาง!$F$80</f>
        <v>39420</v>
      </c>
    </row>
    <row r="25" spans="1:7" s="5" customFormat="1" x14ac:dyDescent="0.35">
      <c r="A25" s="13" t="s">
        <v>14</v>
      </c>
      <c r="B25" s="167">
        <f>B22+B10</f>
        <v>2261003.8199999998</v>
      </c>
      <c r="C25" s="247">
        <v>1805611.55</v>
      </c>
      <c r="D25" s="247">
        <f>D22+D10</f>
        <v>1222758.1399999999</v>
      </c>
      <c r="E25" s="319">
        <f>[4]งบกลาง!$F$7</f>
        <v>2096475</v>
      </c>
      <c r="F25" s="230">
        <f t="shared" si="0"/>
        <v>0.89194669211605904</v>
      </c>
      <c r="G25" s="319">
        <f>[1]งบกลาง!$F$9</f>
        <v>19402228.780000001</v>
      </c>
    </row>
    <row r="26" spans="1:7" s="5" customFormat="1" x14ac:dyDescent="0.35">
      <c r="A26" s="12" t="s">
        <v>12</v>
      </c>
      <c r="B26" s="41">
        <f>B25</f>
        <v>2261003.8199999998</v>
      </c>
      <c r="C26" s="41">
        <v>1805611.55</v>
      </c>
      <c r="D26" s="41">
        <f>D25</f>
        <v>1222758.1399999999</v>
      </c>
      <c r="E26" s="156">
        <f>[4]งบกลาง!$F$6</f>
        <v>2096475</v>
      </c>
      <c r="F26" s="229">
        <f t="shared" si="0"/>
        <v>0.89194669211605904</v>
      </c>
      <c r="G26" s="156">
        <f>[1]งบกลาง!$F$8</f>
        <v>19402228.780000001</v>
      </c>
    </row>
    <row r="27" spans="1:7" s="5" customFormat="1" x14ac:dyDescent="0.35">
      <c r="A27" s="12" t="s">
        <v>238</v>
      </c>
      <c r="B27" s="6"/>
      <c r="C27" s="6"/>
      <c r="D27" s="6"/>
      <c r="E27" s="161"/>
      <c r="F27" s="162"/>
      <c r="G27" s="286"/>
    </row>
    <row r="28" spans="1:7" s="5" customFormat="1" x14ac:dyDescent="0.35">
      <c r="A28" s="12" t="s">
        <v>240</v>
      </c>
      <c r="B28" s="6"/>
      <c r="C28" s="6"/>
      <c r="D28" s="6"/>
      <c r="E28" s="161"/>
      <c r="F28" s="162"/>
      <c r="G28" s="286"/>
    </row>
    <row r="29" spans="1:7" s="5" customFormat="1" x14ac:dyDescent="0.35">
      <c r="A29" s="12" t="s">
        <v>363</v>
      </c>
      <c r="B29" s="6"/>
      <c r="C29" s="6"/>
      <c r="D29" s="6"/>
      <c r="E29" s="8"/>
      <c r="F29" s="162"/>
      <c r="G29" s="286"/>
    </row>
    <row r="30" spans="1:7" s="5" customFormat="1" x14ac:dyDescent="0.35">
      <c r="A30" s="12" t="s">
        <v>364</v>
      </c>
      <c r="B30" s="17">
        <f>B31+B32+B33+B34+B35</f>
        <v>2434534</v>
      </c>
      <c r="C30" s="17">
        <v>2501361</v>
      </c>
      <c r="D30" s="17">
        <f>D31+D32+D33+D34+D35</f>
        <v>2541285</v>
      </c>
      <c r="E30" s="17">
        <f>[5]บริหารงานทั่วไป!$F$10</f>
        <v>2624640</v>
      </c>
      <c r="F30" s="162">
        <f t="shared" si="0"/>
        <v>0</v>
      </c>
      <c r="G30" s="156">
        <f>[1]บริหารงานทั่วไป!$F$8</f>
        <v>2624640</v>
      </c>
    </row>
    <row r="31" spans="1:7" s="5" customFormat="1" x14ac:dyDescent="0.35">
      <c r="A31" s="6" t="s">
        <v>365</v>
      </c>
      <c r="B31" s="8">
        <v>695520</v>
      </c>
      <c r="C31" s="8">
        <v>607165</v>
      </c>
      <c r="D31" s="8">
        <v>635779</v>
      </c>
      <c r="E31" s="8">
        <f>[5]บริหารงานทั่วไป!$F$11</f>
        <v>695520</v>
      </c>
      <c r="F31" s="162">
        <f t="shared" si="0"/>
        <v>0</v>
      </c>
      <c r="G31" s="161">
        <f>[1]บริหารงานทั่วไป!$F$9</f>
        <v>695520</v>
      </c>
    </row>
    <row r="32" spans="1:7" s="5" customFormat="1" x14ac:dyDescent="0.35">
      <c r="A32" s="14" t="s">
        <v>368</v>
      </c>
      <c r="B32" s="8">
        <v>120000</v>
      </c>
      <c r="C32" s="8">
        <v>102538</v>
      </c>
      <c r="D32" s="8">
        <v>108193</v>
      </c>
      <c r="E32" s="8">
        <f>[5]บริหารงานทั่วไป!$F$17</f>
        <v>120000</v>
      </c>
      <c r="F32" s="162">
        <f t="shared" si="0"/>
        <v>0</v>
      </c>
      <c r="G32" s="161">
        <f>[1]บริหารงานทั่วไป!$F$15</f>
        <v>120000</v>
      </c>
    </row>
    <row r="33" spans="1:7" s="5" customFormat="1" x14ac:dyDescent="0.35">
      <c r="A33" s="14" t="s">
        <v>369</v>
      </c>
      <c r="B33" s="8">
        <v>120000</v>
      </c>
      <c r="C33" s="8">
        <v>102538</v>
      </c>
      <c r="D33" s="8">
        <v>108193</v>
      </c>
      <c r="E33" s="8">
        <f>[5]บริหารงานทั่วไป!$F$24</f>
        <v>120000</v>
      </c>
      <c r="F33" s="162">
        <f t="shared" si="0"/>
        <v>0</v>
      </c>
      <c r="G33" s="161">
        <f>[1]บริหารงานทั่วไป!$F$22</f>
        <v>120000</v>
      </c>
    </row>
    <row r="34" spans="1:7" s="5" customFormat="1" x14ac:dyDescent="0.35">
      <c r="A34" s="14" t="s">
        <v>102</v>
      </c>
      <c r="B34" s="8">
        <v>164530</v>
      </c>
      <c r="C34" s="8">
        <v>198720</v>
      </c>
      <c r="D34" s="8">
        <v>198720</v>
      </c>
      <c r="E34" s="8">
        <f>[5]บริหารงานทั่วไป!$F$31</f>
        <v>198720</v>
      </c>
      <c r="F34" s="162">
        <f t="shared" si="0"/>
        <v>0</v>
      </c>
      <c r="G34" s="161">
        <f>[1]บริหารงานทั่วไป!$F$29</f>
        <v>198720</v>
      </c>
    </row>
    <row r="35" spans="1:7" s="5" customFormat="1" x14ac:dyDescent="0.35">
      <c r="A35" s="14" t="s">
        <v>655</v>
      </c>
      <c r="B35" s="8">
        <v>1334484</v>
      </c>
      <c r="C35" s="8">
        <v>1490400</v>
      </c>
      <c r="D35" s="8">
        <v>1490400</v>
      </c>
      <c r="E35" s="8">
        <f>[5]บริหารงานทั่วไป!$F$38</f>
        <v>1490400</v>
      </c>
      <c r="F35" s="162">
        <f t="shared" si="0"/>
        <v>0</v>
      </c>
      <c r="G35" s="161">
        <f>[1]บริหารงานทั่วไป!$F$36</f>
        <v>1490400</v>
      </c>
    </row>
    <row r="36" spans="1:7" s="5" customFormat="1" x14ac:dyDescent="0.35">
      <c r="A36" s="12" t="s">
        <v>98</v>
      </c>
      <c r="B36" s="15">
        <f>B37+B39+B40+B41+B43+B44+B45</f>
        <v>5160042</v>
      </c>
      <c r="C36" s="15">
        <v>5618023</v>
      </c>
      <c r="D36" s="15">
        <f>D37+D41+D43+D44+D45+D46</f>
        <v>6539978</v>
      </c>
      <c r="E36" s="17">
        <f>[4]บริหารงานทั่วไป!$F$45</f>
        <v>8276760</v>
      </c>
      <c r="F36" s="229">
        <f t="shared" si="0"/>
        <v>-2.9824338750737211E-2</v>
      </c>
      <c r="G36" s="156">
        <f>[1]บริหารงานทั่วไป!$F$43</f>
        <v>8037060</v>
      </c>
    </row>
    <row r="37" spans="1:7" s="5" customFormat="1" x14ac:dyDescent="0.35">
      <c r="A37" s="6" t="s">
        <v>99</v>
      </c>
      <c r="B37" s="8">
        <v>2253592</v>
      </c>
      <c r="C37" s="8">
        <v>2790883</v>
      </c>
      <c r="D37" s="8">
        <v>3197239</v>
      </c>
      <c r="E37" s="8">
        <f>[4]บริหารงานทั่วไป!$F$46</f>
        <v>4506240</v>
      </c>
      <c r="F37" s="162">
        <f t="shared" si="0"/>
        <v>5.4031147367305859E-3</v>
      </c>
      <c r="G37" s="161">
        <f>[1]บริหารงานทั่วไป!$F$44</f>
        <v>4530720</v>
      </c>
    </row>
    <row r="38" spans="1:7" s="5" customFormat="1" x14ac:dyDescent="0.35">
      <c r="A38" s="14" t="s">
        <v>100</v>
      </c>
      <c r="B38" s="8"/>
      <c r="C38" s="8"/>
      <c r="D38" s="8"/>
      <c r="E38" s="8"/>
      <c r="F38" s="162"/>
      <c r="G38" s="286"/>
    </row>
    <row r="39" spans="1:7" s="5" customFormat="1" x14ac:dyDescent="0.35">
      <c r="A39" s="14" t="s">
        <v>156</v>
      </c>
      <c r="B39" s="8">
        <v>151346</v>
      </c>
      <c r="C39" s="8">
        <v>38975</v>
      </c>
      <c r="D39" s="21" t="s">
        <v>134</v>
      </c>
      <c r="E39" s="164" t="s">
        <v>134</v>
      </c>
      <c r="F39" s="162">
        <v>0</v>
      </c>
      <c r="G39" s="354" t="s">
        <v>134</v>
      </c>
    </row>
    <row r="40" spans="1:7" s="5" customFormat="1" x14ac:dyDescent="0.35">
      <c r="A40" s="14" t="s">
        <v>157</v>
      </c>
      <c r="B40" s="8">
        <v>26333</v>
      </c>
      <c r="C40" s="8">
        <v>13440</v>
      </c>
      <c r="D40" s="21" t="s">
        <v>134</v>
      </c>
      <c r="E40" s="164" t="s">
        <v>134</v>
      </c>
      <c r="F40" s="162">
        <v>0</v>
      </c>
      <c r="G40" s="354" t="s">
        <v>134</v>
      </c>
    </row>
    <row r="41" spans="1:7" s="5" customFormat="1" x14ac:dyDescent="0.35">
      <c r="A41" s="102" t="s">
        <v>158</v>
      </c>
      <c r="B41" s="99">
        <v>4320</v>
      </c>
      <c r="C41" s="99">
        <v>4320</v>
      </c>
      <c r="D41" s="99">
        <v>4320</v>
      </c>
      <c r="E41" s="99">
        <f>[4]บริหารงานทั่วไป!$F$52</f>
        <v>4320</v>
      </c>
      <c r="F41" s="165">
        <f t="shared" si="0"/>
        <v>0</v>
      </c>
      <c r="G41" s="312">
        <f>[1]บริหารงานทั่วไป!$F$50</f>
        <v>4320</v>
      </c>
    </row>
    <row r="42" spans="1:7" s="5" customFormat="1" x14ac:dyDescent="0.35">
      <c r="A42" s="249" t="s">
        <v>635</v>
      </c>
      <c r="B42" s="320">
        <v>0</v>
      </c>
      <c r="C42" s="320">
        <v>0</v>
      </c>
      <c r="D42" s="320" t="s">
        <v>134</v>
      </c>
      <c r="E42" s="168">
        <f>[4]บริหารงานทั่วไป!$F$55</f>
        <v>54000</v>
      </c>
      <c r="F42" s="171">
        <f t="shared" si="0"/>
        <v>0</v>
      </c>
      <c r="G42" s="316">
        <f>[1]บริหารงานทั่วไป!$F$53</f>
        <v>54000</v>
      </c>
    </row>
    <row r="43" spans="1:7" s="5" customFormat="1" x14ac:dyDescent="0.35">
      <c r="A43" s="14" t="s">
        <v>101</v>
      </c>
      <c r="B43" s="8">
        <v>114916</v>
      </c>
      <c r="C43" s="8">
        <v>109200</v>
      </c>
      <c r="D43" s="8">
        <v>109200</v>
      </c>
      <c r="E43" s="8">
        <f>[4]บริหารงานทั่วไป!$F$58</f>
        <v>109200</v>
      </c>
      <c r="F43" s="162">
        <f t="shared" si="0"/>
        <v>0.32592592592592595</v>
      </c>
      <c r="G43" s="161">
        <f>[1]บริหารงานทั่วไป!$F$56</f>
        <v>162000</v>
      </c>
    </row>
    <row r="44" spans="1:7" s="5" customFormat="1" x14ac:dyDescent="0.35">
      <c r="A44" s="14" t="s">
        <v>103</v>
      </c>
      <c r="B44" s="8">
        <v>1667628</v>
      </c>
      <c r="C44" s="8">
        <v>1831255</v>
      </c>
      <c r="D44" s="8">
        <v>2822899</v>
      </c>
      <c r="E44" s="8">
        <f>[4]บริหารงานทั่วไป!$F$67</f>
        <v>3389880</v>
      </c>
      <c r="F44" s="162">
        <f t="shared" si="0"/>
        <v>-0.1765024363833243</v>
      </c>
      <c r="G44" s="161">
        <f>[1]บริหารงานทั่วไป!$F$67</f>
        <v>2881320</v>
      </c>
    </row>
    <row r="45" spans="1:7" s="5" customFormat="1" x14ac:dyDescent="0.35">
      <c r="A45" s="14" t="s">
        <v>326</v>
      </c>
      <c r="B45" s="8">
        <v>941907</v>
      </c>
      <c r="C45" s="8">
        <v>762750</v>
      </c>
      <c r="D45" s="8">
        <v>339120</v>
      </c>
      <c r="E45" s="8">
        <f>[4]บริหารงานทั่วไป!$F$71</f>
        <v>145920</v>
      </c>
      <c r="F45" s="162">
        <f t="shared" si="0"/>
        <v>0.54499532273152484</v>
      </c>
      <c r="G45" s="161">
        <f>[1]บริหารงานทั่วไป!$F$71</f>
        <v>320700</v>
      </c>
    </row>
    <row r="46" spans="1:7" s="5" customFormat="1" x14ac:dyDescent="0.35">
      <c r="A46" s="14" t="s">
        <v>327</v>
      </c>
      <c r="B46" s="20" t="s">
        <v>134</v>
      </c>
      <c r="C46" s="21">
        <v>67200</v>
      </c>
      <c r="D46" s="21">
        <v>67200</v>
      </c>
      <c r="E46" s="8">
        <f>[4]บริหารงานทั่วไป!$F$78</f>
        <v>67200</v>
      </c>
      <c r="F46" s="162">
        <v>5.2600000000000001E-2</v>
      </c>
      <c r="G46" s="161">
        <f>[1]บริหารงานทั่วไป!$F$78</f>
        <v>84000</v>
      </c>
    </row>
    <row r="47" spans="1:7" s="5" customFormat="1" x14ac:dyDescent="0.35">
      <c r="A47" s="12" t="s">
        <v>328</v>
      </c>
      <c r="B47" s="15">
        <f>B36+B30</f>
        <v>7594576</v>
      </c>
      <c r="C47" s="15">
        <v>8119384</v>
      </c>
      <c r="D47" s="15">
        <f>D36+D30</f>
        <v>9081263</v>
      </c>
      <c r="E47" s="15">
        <f>[5]บริหารงานทั่วไป!$F$9</f>
        <v>10901400</v>
      </c>
      <c r="F47" s="229">
        <f t="shared" si="0"/>
        <v>-2.2482343341118208E-2</v>
      </c>
      <c r="G47" s="313">
        <f>[1]บริหารงานทั่วไป!$F$7</f>
        <v>10661700</v>
      </c>
    </row>
    <row r="48" spans="1:7" s="5" customFormat="1" x14ac:dyDescent="0.35">
      <c r="A48" s="12" t="s">
        <v>277</v>
      </c>
      <c r="B48" s="6"/>
      <c r="C48" s="6"/>
      <c r="D48" s="6"/>
      <c r="E48" s="15"/>
      <c r="F48" s="162"/>
      <c r="G48" s="289"/>
    </row>
    <row r="49" spans="1:7" s="5" customFormat="1" x14ac:dyDescent="0.35">
      <c r="A49" s="12" t="s">
        <v>330</v>
      </c>
      <c r="B49" s="40">
        <f>B52+B53+B54+B55+B56+B57</f>
        <v>366159.25</v>
      </c>
      <c r="C49" s="17">
        <v>378860</v>
      </c>
      <c r="D49" s="17">
        <f>D52+D54+D55+D56</f>
        <v>327440</v>
      </c>
      <c r="E49" s="15">
        <f>[4]บริหารงานทั่วไป!$F$87</f>
        <v>406400</v>
      </c>
      <c r="F49" s="229">
        <f t="shared" si="0"/>
        <v>2.0250723240115717E-2</v>
      </c>
      <c r="G49" s="313">
        <f>[1]บริหารงานทั่วไป!$F$84</f>
        <v>414800</v>
      </c>
    </row>
    <row r="50" spans="1:7" s="5" customFormat="1" x14ac:dyDescent="0.35">
      <c r="A50" s="6" t="s">
        <v>331</v>
      </c>
      <c r="B50" s="8"/>
      <c r="C50" s="8"/>
      <c r="D50" s="8"/>
      <c r="E50" s="8"/>
      <c r="F50" s="162"/>
      <c r="G50" s="286"/>
    </row>
    <row r="51" spans="1:7" s="5" customFormat="1" x14ac:dyDescent="0.35">
      <c r="A51" s="14" t="s">
        <v>659</v>
      </c>
      <c r="B51" s="21" t="s">
        <v>134</v>
      </c>
      <c r="C51" s="21" t="s">
        <v>134</v>
      </c>
      <c r="D51" s="21" t="s">
        <v>134</v>
      </c>
      <c r="E51" s="8">
        <f>[4]บริหารงานทั่วไป!$F$89</f>
        <v>10000</v>
      </c>
      <c r="F51" s="162">
        <f t="shared" si="0"/>
        <v>0</v>
      </c>
      <c r="G51" s="161">
        <f>[1]บริหารงานทั่วไป!$F$86</f>
        <v>10000</v>
      </c>
    </row>
    <row r="52" spans="1:7" s="5" customFormat="1" x14ac:dyDescent="0.35">
      <c r="A52" s="14" t="s">
        <v>636</v>
      </c>
      <c r="B52" s="8">
        <v>41100</v>
      </c>
      <c r="C52" s="8">
        <v>79712</v>
      </c>
      <c r="D52" s="8">
        <v>74650</v>
      </c>
      <c r="E52" s="8">
        <f>[4]บริหารงานทั่วไป!$F$93</f>
        <v>100000</v>
      </c>
      <c r="F52" s="162">
        <f t="shared" si="0"/>
        <v>0</v>
      </c>
      <c r="G52" s="161">
        <f>[1]บริหารงานทั่วไป!$F$90</f>
        <v>100000</v>
      </c>
    </row>
    <row r="53" spans="1:7" s="5" customFormat="1" x14ac:dyDescent="0.35">
      <c r="A53" s="6" t="s">
        <v>332</v>
      </c>
      <c r="B53" s="21">
        <v>812</v>
      </c>
      <c r="C53" s="21" t="s">
        <v>134</v>
      </c>
      <c r="D53" s="21" t="s">
        <v>134</v>
      </c>
      <c r="E53" s="8">
        <f>[4]บริหารงานทั่วไป!$F$98</f>
        <v>10000</v>
      </c>
      <c r="F53" s="162">
        <f t="shared" si="0"/>
        <v>0</v>
      </c>
      <c r="G53" s="161">
        <f>[1]บริหารงานทั่วไป!$F$95</f>
        <v>10000</v>
      </c>
    </row>
    <row r="54" spans="1:7" s="5" customFormat="1" x14ac:dyDescent="0.35">
      <c r="A54" s="6" t="s">
        <v>333</v>
      </c>
      <c r="B54" s="8">
        <v>15540</v>
      </c>
      <c r="C54" s="8">
        <v>44520</v>
      </c>
      <c r="D54" s="8">
        <v>7980</v>
      </c>
      <c r="E54" s="8">
        <f>[4]บริหารงานทั่วไป!$F$103</f>
        <v>40000</v>
      </c>
      <c r="F54" s="162">
        <f t="shared" si="0"/>
        <v>0</v>
      </c>
      <c r="G54" s="161">
        <f>[1]บริหารงานทั่วไป!$F$100</f>
        <v>40000</v>
      </c>
    </row>
    <row r="55" spans="1:7" s="5" customFormat="1" x14ac:dyDescent="0.35">
      <c r="A55" s="6" t="s">
        <v>334</v>
      </c>
      <c r="B55" s="8">
        <v>134274</v>
      </c>
      <c r="C55" s="8">
        <v>169350</v>
      </c>
      <c r="D55" s="8">
        <v>193800</v>
      </c>
      <c r="E55" s="8">
        <f>[4]บริหารงานทั่วไป!$F$107</f>
        <v>206400</v>
      </c>
      <c r="F55" s="162">
        <f t="shared" si="0"/>
        <v>3.9106145251396648E-2</v>
      </c>
      <c r="G55" s="161">
        <f>[1]บริหารงานทั่วไป!$F$104</f>
        <v>214800</v>
      </c>
    </row>
    <row r="56" spans="1:7" s="5" customFormat="1" x14ac:dyDescent="0.35">
      <c r="A56" s="6" t="s">
        <v>335</v>
      </c>
      <c r="B56" s="8">
        <v>35300</v>
      </c>
      <c r="C56" s="8">
        <v>46000</v>
      </c>
      <c r="D56" s="8">
        <v>51010</v>
      </c>
      <c r="E56" s="8">
        <f>[4]บริหารงานทั่วไป!$F$110</f>
        <v>40000</v>
      </c>
      <c r="F56" s="162">
        <f t="shared" si="0"/>
        <v>0</v>
      </c>
      <c r="G56" s="161">
        <f>[1]บริหารงานทั่วไป!$F$107</f>
        <v>40000</v>
      </c>
    </row>
    <row r="57" spans="1:7" s="5" customFormat="1" x14ac:dyDescent="0.35">
      <c r="A57" s="6" t="s">
        <v>135</v>
      </c>
      <c r="B57" s="39">
        <v>139133.25</v>
      </c>
      <c r="C57" s="39">
        <v>39278</v>
      </c>
      <c r="D57" s="21" t="s">
        <v>134</v>
      </c>
      <c r="E57" s="21" t="s">
        <v>134</v>
      </c>
      <c r="F57" s="162">
        <v>0</v>
      </c>
      <c r="G57" s="238" t="s">
        <v>134</v>
      </c>
    </row>
    <row r="58" spans="1:7" s="5" customFormat="1" x14ac:dyDescent="0.35">
      <c r="A58" s="101" t="s">
        <v>336</v>
      </c>
      <c r="B58" s="217">
        <f>B59+B60+B66+B67+B70</f>
        <v>2128288.5100000002</v>
      </c>
      <c r="C58" s="217">
        <v>2252769.91</v>
      </c>
      <c r="D58" s="217">
        <f>D59+D61+D62+D63+D66+D67+D69+D70</f>
        <v>2550490.8899999997</v>
      </c>
      <c r="E58" s="82">
        <f>[4]บริหารงานทั่วไป!$F$114</f>
        <v>1200000</v>
      </c>
      <c r="F58" s="231">
        <f t="shared" si="0"/>
        <v>0.57446808510638303</v>
      </c>
      <c r="G58" s="129">
        <f>[1]บริหารงานทั่วไป!$F$110</f>
        <v>2820000</v>
      </c>
    </row>
    <row r="59" spans="1:7" s="5" customFormat="1" x14ac:dyDescent="0.35">
      <c r="A59" s="4" t="s">
        <v>337</v>
      </c>
      <c r="B59" s="253">
        <v>1123670.3400000001</v>
      </c>
      <c r="C59" s="253">
        <v>1528793.66</v>
      </c>
      <c r="D59" s="253">
        <v>1658187.89</v>
      </c>
      <c r="E59" s="168">
        <f>[4]บริหารงานทั่วไป!$F$114</f>
        <v>1200000</v>
      </c>
      <c r="F59" s="171">
        <f t="shared" si="0"/>
        <v>0.29411764705882354</v>
      </c>
      <c r="G59" s="316">
        <f>[1]บริหารงานทั่วไป!$F$111</f>
        <v>1700000</v>
      </c>
    </row>
    <row r="60" spans="1:7" s="5" customFormat="1" x14ac:dyDescent="0.35">
      <c r="A60" s="6" t="s">
        <v>338</v>
      </c>
      <c r="B60" s="8">
        <f>B61+B62</f>
        <v>58245</v>
      </c>
      <c r="C60" s="8">
        <v>64847</v>
      </c>
      <c r="D60" s="8">
        <f>D61+D62+D63</f>
        <v>76075</v>
      </c>
      <c r="E60" s="55">
        <f>[4]บริหารงานทั่วไป!$F$120</f>
        <v>50000</v>
      </c>
      <c r="F60" s="162">
        <f t="shared" si="0"/>
        <v>0.58333333333333337</v>
      </c>
      <c r="G60" s="311">
        <v>120000</v>
      </c>
    </row>
    <row r="61" spans="1:7" s="5" customFormat="1" x14ac:dyDescent="0.35">
      <c r="A61" s="14" t="s">
        <v>600</v>
      </c>
      <c r="B61" s="8">
        <v>35845</v>
      </c>
      <c r="C61" s="8">
        <v>51802</v>
      </c>
      <c r="D61" s="8">
        <v>45730</v>
      </c>
      <c r="E61" s="8">
        <f>[4]บริหารงานทั่วไป!$F$120</f>
        <v>50000</v>
      </c>
      <c r="F61" s="162">
        <f t="shared" si="0"/>
        <v>0</v>
      </c>
      <c r="G61" s="161">
        <f>[1]บริหารงานทั่วไป!$F$118</f>
        <v>50000</v>
      </c>
    </row>
    <row r="62" spans="1:7" s="5" customFormat="1" x14ac:dyDescent="0.35">
      <c r="A62" s="14" t="s">
        <v>601</v>
      </c>
      <c r="B62" s="8">
        <v>22400</v>
      </c>
      <c r="C62" s="8">
        <v>10045</v>
      </c>
      <c r="D62" s="8">
        <v>18295</v>
      </c>
      <c r="E62" s="8">
        <f>[4]บริหารงานทั่วไป!$F$125</f>
        <v>30000</v>
      </c>
      <c r="F62" s="162">
        <f t="shared" si="0"/>
        <v>0</v>
      </c>
      <c r="G62" s="161">
        <f>[1]บริหารงานทั่วไป!$F$123</f>
        <v>30000</v>
      </c>
    </row>
    <row r="63" spans="1:7" s="5" customFormat="1" x14ac:dyDescent="0.35">
      <c r="A63" s="14" t="s">
        <v>602</v>
      </c>
      <c r="B63" s="20" t="s">
        <v>134</v>
      </c>
      <c r="C63" s="21">
        <v>3000</v>
      </c>
      <c r="D63" s="21">
        <v>12050</v>
      </c>
      <c r="E63" s="8">
        <f>[4]บริหารงานทั่วไป!$F$133</f>
        <v>40000</v>
      </c>
      <c r="F63" s="162">
        <f t="shared" si="0"/>
        <v>0</v>
      </c>
      <c r="G63" s="161">
        <f>[1]บริหารงานทั่วไป!$F$130</f>
        <v>40000</v>
      </c>
    </row>
    <row r="64" spans="1:7" s="5" customFormat="1" x14ac:dyDescent="0.35">
      <c r="A64" s="6" t="s">
        <v>339</v>
      </c>
      <c r="B64" s="8"/>
      <c r="C64" s="8"/>
      <c r="D64" s="8"/>
      <c r="E64" s="8"/>
      <c r="F64" s="162"/>
      <c r="G64" s="286"/>
    </row>
    <row r="65" spans="1:7" s="5" customFormat="1" x14ac:dyDescent="0.35">
      <c r="A65" s="6" t="s">
        <v>340</v>
      </c>
      <c r="B65" s="8"/>
      <c r="C65" s="8"/>
      <c r="D65" s="8"/>
      <c r="E65" s="8"/>
      <c r="F65" s="162"/>
      <c r="G65" s="286"/>
    </row>
    <row r="66" spans="1:7" s="5" customFormat="1" x14ac:dyDescent="0.35">
      <c r="A66" s="14" t="s">
        <v>660</v>
      </c>
      <c r="B66" s="8">
        <v>493781.05</v>
      </c>
      <c r="C66" s="8">
        <v>243320</v>
      </c>
      <c r="D66" s="8">
        <v>345658</v>
      </c>
      <c r="E66" s="8">
        <f>[4]บริหารงานทั่วไป!$F$141</f>
        <v>300000</v>
      </c>
      <c r="F66" s="162">
        <f t="shared" si="0"/>
        <v>0.14285714285714285</v>
      </c>
      <c r="G66" s="161">
        <f>[1]บริหารงานทั่วไป!$F$138</f>
        <v>350000</v>
      </c>
    </row>
    <row r="67" spans="1:7" s="5" customFormat="1" x14ac:dyDescent="0.35">
      <c r="A67" s="14" t="s">
        <v>68</v>
      </c>
      <c r="B67" s="21">
        <v>199820</v>
      </c>
      <c r="C67" s="21">
        <v>143620</v>
      </c>
      <c r="D67" s="21">
        <v>132620</v>
      </c>
      <c r="E67" s="8">
        <f>[4]บริหารงานทั่วไป!$F$146</f>
        <v>200000</v>
      </c>
      <c r="F67" s="162">
        <f t="shared" si="0"/>
        <v>0</v>
      </c>
      <c r="G67" s="161">
        <f>[1]บริหารงานทั่วไป!$F$143</f>
        <v>200000</v>
      </c>
    </row>
    <row r="68" spans="1:7" s="5" customFormat="1" x14ac:dyDescent="0.35">
      <c r="A68" s="14" t="s">
        <v>69</v>
      </c>
      <c r="B68" s="8"/>
      <c r="C68" s="8"/>
      <c r="D68" s="8"/>
      <c r="E68" s="8"/>
      <c r="F68" s="162"/>
      <c r="G68" s="286"/>
    </row>
    <row r="69" spans="1:7" s="5" customFormat="1" x14ac:dyDescent="0.35">
      <c r="A69" s="14" t="s">
        <v>603</v>
      </c>
      <c r="B69" s="20" t="s">
        <v>134</v>
      </c>
      <c r="C69" s="20" t="s">
        <v>134</v>
      </c>
      <c r="D69" s="223">
        <v>88110</v>
      </c>
      <c r="E69" s="170">
        <f>[4]บริหารงานทั่วไป!$F$151</f>
        <v>100000</v>
      </c>
      <c r="F69" s="162">
        <f t="shared" si="0"/>
        <v>0</v>
      </c>
      <c r="G69" s="314">
        <f>[1]บริหารงานทั่วไป!$F$148</f>
        <v>100000</v>
      </c>
    </row>
    <row r="70" spans="1:7" s="5" customFormat="1" x14ac:dyDescent="0.35">
      <c r="A70" s="6" t="s">
        <v>341</v>
      </c>
      <c r="B70" s="39">
        <v>252772.12</v>
      </c>
      <c r="C70" s="39">
        <v>272189.25</v>
      </c>
      <c r="D70" s="8">
        <v>249840</v>
      </c>
      <c r="E70" s="8">
        <f>[4]บริหารงานทั่วไป!$F$157</f>
        <v>250000</v>
      </c>
      <c r="F70" s="162">
        <f t="shared" si="0"/>
        <v>0.2857142857142857</v>
      </c>
      <c r="G70" s="161">
        <f>[1]บริหารงานทั่วไป!$F$154</f>
        <v>350000</v>
      </c>
    </row>
    <row r="71" spans="1:7" s="5" customFormat="1" x14ac:dyDescent="0.35">
      <c r="A71" s="12" t="s">
        <v>342</v>
      </c>
      <c r="B71" s="41">
        <f>B72+B73+B74+B75+B76+B77+B78+B79+B81</f>
        <v>1379610.5</v>
      </c>
      <c r="C71" s="41">
        <v>1614447.9</v>
      </c>
      <c r="D71" s="41">
        <f>D72+D73+D74+D75+D76+D77+D78+D80+D81</f>
        <v>1506740.2000000002</v>
      </c>
      <c r="E71" s="17">
        <f>[4]บริหารงานทั่วไป!$F$160</f>
        <v>1490000</v>
      </c>
      <c r="F71" s="229">
        <f t="shared" si="0"/>
        <v>-0.1640625</v>
      </c>
      <c r="G71" s="156">
        <f>[1]บริหารงานทั่วไป!$F$157</f>
        <v>1280000</v>
      </c>
    </row>
    <row r="72" spans="1:7" s="5" customFormat="1" x14ac:dyDescent="0.35">
      <c r="A72" s="6" t="s">
        <v>343</v>
      </c>
      <c r="B72" s="39">
        <v>85192.6</v>
      </c>
      <c r="C72" s="8">
        <v>139004</v>
      </c>
      <c r="D72" s="8">
        <v>193724</v>
      </c>
      <c r="E72" s="8">
        <f>[4]บริหารงานทั่วไป!$F$161</f>
        <v>150000</v>
      </c>
      <c r="F72" s="162">
        <f t="shared" si="0"/>
        <v>0</v>
      </c>
      <c r="G72" s="161">
        <f>[1]บริหารงานทั่วไป!$F$158</f>
        <v>150000</v>
      </c>
    </row>
    <row r="73" spans="1:7" s="5" customFormat="1" x14ac:dyDescent="0.35">
      <c r="A73" s="6" t="s">
        <v>344</v>
      </c>
      <c r="B73" s="8">
        <v>85325</v>
      </c>
      <c r="C73" s="8">
        <v>72390</v>
      </c>
      <c r="D73" s="8">
        <v>13170</v>
      </c>
      <c r="E73" s="8">
        <f>[4]บริหารงานทั่วไป!$F$166</f>
        <v>50000</v>
      </c>
      <c r="F73" s="162">
        <f t="shared" ref="F73:F125" si="1">((G73-E73)/G73)</f>
        <v>0</v>
      </c>
      <c r="G73" s="161">
        <f>[1]บริหารงานทั่วไป!$F$162</f>
        <v>50000</v>
      </c>
    </row>
    <row r="74" spans="1:7" s="5" customFormat="1" x14ac:dyDescent="0.35">
      <c r="A74" s="6" t="s">
        <v>345</v>
      </c>
      <c r="B74" s="8">
        <v>182000</v>
      </c>
      <c r="C74" s="8">
        <v>129015</v>
      </c>
      <c r="D74" s="8">
        <v>119876</v>
      </c>
      <c r="E74" s="8">
        <f>[4]บริหารงานทั่วไป!$F$169</f>
        <v>130000</v>
      </c>
      <c r="F74" s="162">
        <f t="shared" si="1"/>
        <v>0</v>
      </c>
      <c r="G74" s="161">
        <f>[1]บริหารงานทั่วไป!$F$166</f>
        <v>130000</v>
      </c>
    </row>
    <row r="75" spans="1:7" s="5" customFormat="1" x14ac:dyDescent="0.35">
      <c r="A75" s="52" t="s">
        <v>112</v>
      </c>
      <c r="B75" s="351">
        <v>11011.5</v>
      </c>
      <c r="C75" s="351">
        <v>110108.5</v>
      </c>
      <c r="D75" s="351">
        <v>383499.75</v>
      </c>
      <c r="E75" s="99">
        <f>[4]บริหารงานทั่วไป!$F$173</f>
        <v>300000</v>
      </c>
      <c r="F75" s="165">
        <f t="shared" si="1"/>
        <v>0</v>
      </c>
      <c r="G75" s="312">
        <f>[1]บริหารงานทั่วไป!$F$170</f>
        <v>300000</v>
      </c>
    </row>
    <row r="76" spans="1:7" s="5" customFormat="1" x14ac:dyDescent="0.35">
      <c r="A76" s="4" t="s">
        <v>113</v>
      </c>
      <c r="B76" s="168">
        <v>100890</v>
      </c>
      <c r="C76" s="168">
        <v>129600</v>
      </c>
      <c r="D76" s="168">
        <v>24900</v>
      </c>
      <c r="E76" s="168">
        <f>[4]บริหารงานทั่วไป!$F$176</f>
        <v>70000</v>
      </c>
      <c r="F76" s="171">
        <v>0.42859999999999998</v>
      </c>
      <c r="G76" s="316">
        <f>[1]บริหารงานทั่วไป!$F$173</f>
        <v>100000</v>
      </c>
    </row>
    <row r="77" spans="1:7" s="5" customFormat="1" x14ac:dyDescent="0.35">
      <c r="A77" s="6" t="s">
        <v>114</v>
      </c>
      <c r="B77" s="8">
        <v>743291.4</v>
      </c>
      <c r="C77" s="39">
        <v>869788.4</v>
      </c>
      <c r="D77" s="39">
        <v>668108.85</v>
      </c>
      <c r="E77" s="8">
        <f>[4]บริหารงานทั่วไป!$F$180</f>
        <v>650000</v>
      </c>
      <c r="F77" s="162">
        <v>-0.46150000000000002</v>
      </c>
      <c r="G77" s="161">
        <f>[1]บริหารงานทั่วไป!$F$176</f>
        <v>350000</v>
      </c>
    </row>
    <row r="78" spans="1:7" s="5" customFormat="1" x14ac:dyDescent="0.35">
      <c r="A78" s="6" t="s">
        <v>115</v>
      </c>
      <c r="B78" s="21">
        <v>84030</v>
      </c>
      <c r="C78" s="21">
        <v>70462</v>
      </c>
      <c r="D78" s="284">
        <v>17046.599999999999</v>
      </c>
      <c r="E78" s="8">
        <f>[4]บริหารงานทั่วไป!$F$186</f>
        <v>50000</v>
      </c>
      <c r="F78" s="162">
        <f t="shared" si="1"/>
        <v>0</v>
      </c>
      <c r="G78" s="161">
        <f>[1]บริหารงานทั่วไป!$F$182</f>
        <v>50000</v>
      </c>
    </row>
    <row r="79" spans="1:7" s="5" customFormat="1" x14ac:dyDescent="0.35">
      <c r="A79" s="6" t="s">
        <v>116</v>
      </c>
      <c r="B79" s="83">
        <v>420</v>
      </c>
      <c r="C79" s="20" t="s">
        <v>134</v>
      </c>
      <c r="D79" s="20" t="s">
        <v>134</v>
      </c>
      <c r="E79" s="8">
        <f>[4]บริหารงานทั่วไป!$F$190</f>
        <v>5000</v>
      </c>
      <c r="F79" s="162">
        <f t="shared" si="1"/>
        <v>0</v>
      </c>
      <c r="G79" s="161">
        <f>[1]บริหารงานทั่วไป!$F$186</f>
        <v>5000</v>
      </c>
    </row>
    <row r="80" spans="1:7" s="5" customFormat="1" x14ac:dyDescent="0.35">
      <c r="A80" s="6" t="s">
        <v>126</v>
      </c>
      <c r="B80" s="20" t="s">
        <v>134</v>
      </c>
      <c r="C80" s="21">
        <v>4890</v>
      </c>
      <c r="D80" s="21">
        <v>2720</v>
      </c>
      <c r="E80" s="8">
        <f>[4]บริหารงานทั่วไป!$F$194</f>
        <v>10000</v>
      </c>
      <c r="F80" s="162">
        <f t="shared" si="1"/>
        <v>0.5</v>
      </c>
      <c r="G80" s="161">
        <f>[1]บริหารงานทั่วไป!$F$190</f>
        <v>20000</v>
      </c>
    </row>
    <row r="81" spans="1:7" s="5" customFormat="1" x14ac:dyDescent="0.35">
      <c r="A81" s="6" t="s">
        <v>117</v>
      </c>
      <c r="B81" s="8">
        <v>87450</v>
      </c>
      <c r="C81" s="8">
        <v>84240</v>
      </c>
      <c r="D81" s="8">
        <v>83695</v>
      </c>
      <c r="E81" s="8">
        <f>[4]บริหารงานทั่วไป!$F$197</f>
        <v>70000</v>
      </c>
      <c r="F81" s="162">
        <f t="shared" si="1"/>
        <v>0.41666666666666669</v>
      </c>
      <c r="G81" s="161">
        <f>[1]บริหารงานทั่วไป!$F$195</f>
        <v>120000</v>
      </c>
    </row>
    <row r="82" spans="1:7" s="5" customFormat="1" x14ac:dyDescent="0.35">
      <c r="A82" s="6" t="s">
        <v>118</v>
      </c>
      <c r="B82" s="20" t="s">
        <v>134</v>
      </c>
      <c r="C82" s="21">
        <v>4950</v>
      </c>
      <c r="D82" s="21" t="s">
        <v>134</v>
      </c>
      <c r="E82" s="8">
        <f>[4]บริหารงานทั่วไป!$F$201</f>
        <v>5000</v>
      </c>
      <c r="F82" s="162">
        <f t="shared" si="1"/>
        <v>0</v>
      </c>
      <c r="G82" s="161">
        <f>[1]บริหารงานทั่วไป!$F$199</f>
        <v>5000</v>
      </c>
    </row>
    <row r="83" spans="1:7" s="5" customFormat="1" x14ac:dyDescent="0.35">
      <c r="A83" s="12" t="s">
        <v>119</v>
      </c>
      <c r="B83" s="41">
        <f>B84+B85+B86+B87+B88</f>
        <v>380391.27</v>
      </c>
      <c r="C83" s="41">
        <v>385751.08</v>
      </c>
      <c r="D83" s="41">
        <f>D84+D85+D86+D87+D88</f>
        <v>452045.23</v>
      </c>
      <c r="E83" s="17">
        <f>[5]บริหารงานทั่วไป!$F$209</f>
        <v>450000</v>
      </c>
      <c r="F83" s="229">
        <f t="shared" si="1"/>
        <v>0.26229508196721313</v>
      </c>
      <c r="G83" s="156">
        <f>[1]บริหารงานทั่วไป!$F$202</f>
        <v>610000</v>
      </c>
    </row>
    <row r="84" spans="1:7" s="5" customFormat="1" x14ac:dyDescent="0.35">
      <c r="A84" s="6" t="s">
        <v>120</v>
      </c>
      <c r="B84" s="36">
        <v>220846.32</v>
      </c>
      <c r="C84" s="36">
        <v>206026.85</v>
      </c>
      <c r="D84" s="107">
        <v>277287.28999999998</v>
      </c>
      <c r="E84" s="8">
        <f>[4]บริหารงานทั่วไป!$F$205</f>
        <v>240000</v>
      </c>
      <c r="F84" s="162">
        <f t="shared" si="1"/>
        <v>0.4</v>
      </c>
      <c r="G84" s="161">
        <f>[1]บริหารงานทั่วไป!$F$203</f>
        <v>400000</v>
      </c>
    </row>
    <row r="85" spans="1:7" s="5" customFormat="1" x14ac:dyDescent="0.35">
      <c r="A85" s="6" t="s">
        <v>121</v>
      </c>
      <c r="B85" s="36">
        <v>17046.53</v>
      </c>
      <c r="C85" s="36">
        <v>36319.19</v>
      </c>
      <c r="D85" s="36">
        <v>11971.17</v>
      </c>
      <c r="E85" s="8">
        <f>[4]บริหารงานทั่วไป!$F$208</f>
        <v>40000</v>
      </c>
      <c r="F85" s="162">
        <f t="shared" si="1"/>
        <v>0</v>
      </c>
      <c r="G85" s="161">
        <f>[1]บริหารงานทั่วไป!$F$206</f>
        <v>40000</v>
      </c>
    </row>
    <row r="86" spans="1:7" s="5" customFormat="1" x14ac:dyDescent="0.35">
      <c r="A86" s="6" t="s">
        <v>122</v>
      </c>
      <c r="B86" s="36">
        <v>77911.789999999994</v>
      </c>
      <c r="C86" s="36">
        <v>35906.04</v>
      </c>
      <c r="D86" s="36">
        <v>38118.769999999997</v>
      </c>
      <c r="E86" s="8">
        <f>[4]บริหารงานทั่วไป!$F$211</f>
        <v>50000</v>
      </c>
      <c r="F86" s="162">
        <f t="shared" si="1"/>
        <v>0</v>
      </c>
      <c r="G86" s="161">
        <f>[1]บริหารงานทั่วไป!$F$209</f>
        <v>50000</v>
      </c>
    </row>
    <row r="87" spans="1:7" s="5" customFormat="1" x14ac:dyDescent="0.35">
      <c r="A87" s="6" t="s">
        <v>123</v>
      </c>
      <c r="B87" s="8">
        <v>11313</v>
      </c>
      <c r="C87" s="8">
        <v>18903</v>
      </c>
      <c r="D87" s="8">
        <v>36072</v>
      </c>
      <c r="E87" s="8">
        <f>[4]บริหารงานทั่วไป!$F$214</f>
        <v>30000</v>
      </c>
      <c r="F87" s="162">
        <f t="shared" si="1"/>
        <v>0</v>
      </c>
      <c r="G87" s="161">
        <f>[1]บริหารงานทั่วไป!$F$212</f>
        <v>30000</v>
      </c>
    </row>
    <row r="88" spans="1:7" s="189" customFormat="1" x14ac:dyDescent="0.35">
      <c r="A88" s="6" t="s">
        <v>124</v>
      </c>
      <c r="B88" s="36">
        <v>53273.63</v>
      </c>
      <c r="C88" s="8">
        <v>88596</v>
      </c>
      <c r="D88" s="8">
        <v>88596</v>
      </c>
      <c r="E88" s="8">
        <f>[4]บริหารงานทั่วไป!$F$217</f>
        <v>90000</v>
      </c>
      <c r="F88" s="162">
        <f t="shared" si="1"/>
        <v>0</v>
      </c>
      <c r="G88" s="161">
        <f>[1]บริหารงานทั่วไป!$F$215</f>
        <v>90000</v>
      </c>
    </row>
    <row r="89" spans="1:7" s="190" customFormat="1" x14ac:dyDescent="0.35">
      <c r="A89" s="12" t="s">
        <v>125</v>
      </c>
      <c r="B89" s="41">
        <f>B83+B71+B58+B49</f>
        <v>4254449.53</v>
      </c>
      <c r="C89" s="41">
        <v>4631828.8899999997</v>
      </c>
      <c r="D89" s="41">
        <f>D83+D71+D58+D49</f>
        <v>4836716.32</v>
      </c>
      <c r="E89" s="17">
        <f>[4]บริหารงานทั่วไป!$F$86</f>
        <v>4516400</v>
      </c>
      <c r="F89" s="229">
        <f t="shared" si="1"/>
        <v>0.11871682797377459</v>
      </c>
      <c r="G89" s="156">
        <f>[1]บริหารงานทั่วไป!$F$83</f>
        <v>5124800</v>
      </c>
    </row>
    <row r="90" spans="1:7" s="187" customFormat="1" x14ac:dyDescent="0.35">
      <c r="A90" s="12" t="s">
        <v>130</v>
      </c>
      <c r="B90" s="6"/>
      <c r="C90" s="6"/>
      <c r="D90" s="6"/>
      <c r="E90" s="17"/>
      <c r="F90" s="162"/>
      <c r="G90" s="287"/>
    </row>
    <row r="91" spans="1:7" s="188" customFormat="1" x14ac:dyDescent="0.35">
      <c r="A91" s="12" t="s">
        <v>127</v>
      </c>
      <c r="B91" s="15">
        <v>322070</v>
      </c>
      <c r="C91" s="15">
        <v>101200</v>
      </c>
      <c r="D91" s="20" t="s">
        <v>134</v>
      </c>
      <c r="E91" s="17">
        <f>[5]บริหารงานทั่วไป!$F$227</f>
        <v>200000</v>
      </c>
      <c r="F91" s="229">
        <f t="shared" si="1"/>
        <v>0.59308240081383523</v>
      </c>
      <c r="G91" s="156">
        <f>[1]บริหารงานทั่วไป!$F$220</f>
        <v>491500</v>
      </c>
    </row>
    <row r="92" spans="1:7" s="315" customFormat="1" x14ac:dyDescent="0.35">
      <c r="A92" s="52" t="s">
        <v>90</v>
      </c>
      <c r="B92" s="98" t="s">
        <v>134</v>
      </c>
      <c r="C92" s="98" t="s">
        <v>134</v>
      </c>
      <c r="D92" s="98" t="s">
        <v>134</v>
      </c>
      <c r="E92" s="98" t="s">
        <v>134</v>
      </c>
      <c r="F92" s="231"/>
      <c r="G92" s="129">
        <f>[1]บริหารงานทั่วไป!$F$221</f>
        <v>187000</v>
      </c>
    </row>
    <row r="93" spans="1:7" s="315" customFormat="1" x14ac:dyDescent="0.35">
      <c r="A93" s="4" t="s">
        <v>607</v>
      </c>
      <c r="B93" s="172" t="s">
        <v>134</v>
      </c>
      <c r="C93" s="172" t="s">
        <v>134</v>
      </c>
      <c r="D93" s="172" t="s">
        <v>134</v>
      </c>
      <c r="E93" s="172" t="s">
        <v>134</v>
      </c>
      <c r="F93" s="230"/>
      <c r="G93" s="319">
        <f>[1]บริหารงานทั่วไป!$F$250</f>
        <v>42500</v>
      </c>
    </row>
    <row r="94" spans="1:7" s="315" customFormat="1" x14ac:dyDescent="0.35">
      <c r="A94" s="6" t="s">
        <v>279</v>
      </c>
      <c r="B94" s="20" t="s">
        <v>134</v>
      </c>
      <c r="C94" s="20" t="s">
        <v>134</v>
      </c>
      <c r="D94" s="20" t="s">
        <v>134</v>
      </c>
      <c r="E94" s="20" t="s">
        <v>134</v>
      </c>
      <c r="F94" s="229"/>
      <c r="G94" s="156">
        <f>[1]บริหารงานทั่วไป!$F$267</f>
        <v>62000</v>
      </c>
    </row>
    <row r="95" spans="1:7" s="5" customFormat="1" x14ac:dyDescent="0.35">
      <c r="A95" s="6" t="s">
        <v>128</v>
      </c>
      <c r="B95" s="20" t="s">
        <v>134</v>
      </c>
      <c r="C95" s="20" t="s">
        <v>134</v>
      </c>
      <c r="D95" s="20" t="s">
        <v>134</v>
      </c>
      <c r="E95" s="8">
        <f>[5]บริหารงานทั่วไป!$F$228</f>
        <v>200000</v>
      </c>
      <c r="F95" s="162">
        <f t="shared" si="1"/>
        <v>0</v>
      </c>
      <c r="G95" s="161">
        <f>[1]บริหารงานทั่วไป!$F$280</f>
        <v>200000</v>
      </c>
    </row>
    <row r="96" spans="1:7" s="5" customFormat="1" x14ac:dyDescent="0.35">
      <c r="A96" s="12" t="s">
        <v>129</v>
      </c>
      <c r="B96" s="20" t="s">
        <v>134</v>
      </c>
      <c r="C96" s="21">
        <v>68100</v>
      </c>
      <c r="D96" s="20" t="s">
        <v>134</v>
      </c>
      <c r="E96" s="20" t="s">
        <v>134</v>
      </c>
      <c r="F96" s="162">
        <v>0</v>
      </c>
      <c r="G96" s="317" t="s">
        <v>134</v>
      </c>
    </row>
    <row r="97" spans="1:7" s="5" customFormat="1" x14ac:dyDescent="0.35">
      <c r="A97" s="12" t="s">
        <v>133</v>
      </c>
      <c r="B97" s="41">
        <f>B91</f>
        <v>322070</v>
      </c>
      <c r="C97" s="15">
        <v>169300</v>
      </c>
      <c r="D97" s="20" t="s">
        <v>134</v>
      </c>
      <c r="E97" s="17">
        <f>[5]บริหารงานทั่วไป!$F$226</f>
        <v>200000</v>
      </c>
      <c r="F97" s="229">
        <f t="shared" si="1"/>
        <v>0.59308240081383523</v>
      </c>
      <c r="G97" s="156">
        <f>[1]บริหารงานทั่วไป!$F$219</f>
        <v>491500</v>
      </c>
    </row>
    <row r="98" spans="1:7" s="5" customFormat="1" x14ac:dyDescent="0.35">
      <c r="A98" s="12" t="s">
        <v>132</v>
      </c>
      <c r="B98" s="41">
        <f>B97+B89+B47</f>
        <v>12171095.530000001</v>
      </c>
      <c r="C98" s="41">
        <v>12920512.890000001</v>
      </c>
      <c r="D98" s="301">
        <f>D89+D47</f>
        <v>13917979.32</v>
      </c>
      <c r="E98" s="15">
        <f>E97+E89+E47</f>
        <v>15617800</v>
      </c>
      <c r="F98" s="229">
        <f t="shared" si="1"/>
        <v>4.0557808084531272E-2</v>
      </c>
      <c r="G98" s="313">
        <f>[1]บริหารงานทั่วไป!$F$6</f>
        <v>16278000</v>
      </c>
    </row>
    <row r="99" spans="1:7" s="5" customFormat="1" x14ac:dyDescent="0.35">
      <c r="A99" s="12" t="s">
        <v>273</v>
      </c>
      <c r="B99" s="6"/>
      <c r="C99" s="6"/>
      <c r="D99" s="6"/>
      <c r="E99" s="6"/>
      <c r="F99" s="162"/>
      <c r="G99" s="291"/>
    </row>
    <row r="100" spans="1:7" s="5" customFormat="1" x14ac:dyDescent="0.35">
      <c r="A100" s="12" t="s">
        <v>329</v>
      </c>
      <c r="B100" s="6"/>
      <c r="C100" s="6"/>
      <c r="D100" s="6"/>
      <c r="E100" s="6"/>
      <c r="F100" s="162"/>
      <c r="G100" s="291"/>
    </row>
    <row r="101" spans="1:7" s="5" customFormat="1" x14ac:dyDescent="0.35">
      <c r="A101" s="12" t="s">
        <v>336</v>
      </c>
      <c r="B101" s="15">
        <f>B104</f>
        <v>50515</v>
      </c>
      <c r="C101" s="15">
        <v>33165</v>
      </c>
      <c r="D101" s="15">
        <f>D104</f>
        <v>19720</v>
      </c>
      <c r="E101" s="15">
        <f>[5]บริหารงานทั่วไป!$F$237</f>
        <v>50000</v>
      </c>
      <c r="F101" s="229">
        <f t="shared" si="1"/>
        <v>0.2857142857142857</v>
      </c>
      <c r="G101" s="321">
        <f>[1]บริหารงานทั่วไป!$F$288</f>
        <v>70000</v>
      </c>
    </row>
    <row r="102" spans="1:7" s="5" customFormat="1" x14ac:dyDescent="0.35">
      <c r="A102" s="6" t="s">
        <v>339</v>
      </c>
      <c r="B102" s="20"/>
      <c r="C102" s="20"/>
      <c r="D102" s="20"/>
      <c r="E102" s="8"/>
      <c r="F102" s="162"/>
      <c r="G102" s="322"/>
    </row>
    <row r="103" spans="1:7" s="5" customFormat="1" x14ac:dyDescent="0.35">
      <c r="A103" s="6" t="s">
        <v>340</v>
      </c>
      <c r="B103" s="6"/>
      <c r="C103" s="6"/>
      <c r="D103" s="6"/>
      <c r="E103" s="6"/>
      <c r="F103" s="162"/>
      <c r="G103" s="323"/>
    </row>
    <row r="104" spans="1:7" s="5" customFormat="1" x14ac:dyDescent="0.35">
      <c r="A104" s="14" t="s">
        <v>70</v>
      </c>
      <c r="B104" s="8">
        <v>50515</v>
      </c>
      <c r="C104" s="8">
        <v>33165</v>
      </c>
      <c r="D104" s="8">
        <v>19720</v>
      </c>
      <c r="E104" s="8">
        <f>[5]บริหารงานทั่วไป!$F$240</f>
        <v>50000</v>
      </c>
      <c r="F104" s="162">
        <f t="shared" si="1"/>
        <v>0.2857142857142857</v>
      </c>
      <c r="G104" s="322">
        <f>[1]บริหารงานทั่วไป!$F$291</f>
        <v>70000</v>
      </c>
    </row>
    <row r="105" spans="1:7" s="5" customFormat="1" x14ac:dyDescent="0.35">
      <c r="A105" s="12" t="s">
        <v>125</v>
      </c>
      <c r="B105" s="15">
        <f>B101</f>
        <v>50515</v>
      </c>
      <c r="C105" s="15">
        <v>33165</v>
      </c>
      <c r="D105" s="15">
        <f>D104</f>
        <v>19720</v>
      </c>
      <c r="E105" s="15">
        <f>[5]บริหารงานทั่วไป!$F$236</f>
        <v>50000</v>
      </c>
      <c r="F105" s="229">
        <f t="shared" si="1"/>
        <v>0.2857142857142857</v>
      </c>
      <c r="G105" s="321">
        <f>[1]บริหารงานทั่วไป!$F$287</f>
        <v>70000</v>
      </c>
    </row>
    <row r="106" spans="1:7" s="5" customFormat="1" x14ac:dyDescent="0.35">
      <c r="A106" s="12" t="s">
        <v>137</v>
      </c>
      <c r="B106" s="15">
        <f>B105</f>
        <v>50515</v>
      </c>
      <c r="C106" s="15">
        <v>33165</v>
      </c>
      <c r="D106" s="15">
        <f>D105</f>
        <v>19720</v>
      </c>
      <c r="E106" s="15">
        <f>[5]บริหารงานทั่วไป!$F$235</f>
        <v>50000</v>
      </c>
      <c r="F106" s="229">
        <f t="shared" si="1"/>
        <v>0.2857142857142857</v>
      </c>
      <c r="G106" s="321">
        <f>[1]บริหารงานทั่วไป!$F$286</f>
        <v>70000</v>
      </c>
    </row>
    <row r="107" spans="1:7" s="5" customFormat="1" x14ac:dyDescent="0.35">
      <c r="A107" s="12" t="s">
        <v>274</v>
      </c>
      <c r="B107" s="6"/>
      <c r="C107" s="6"/>
      <c r="D107" s="6"/>
      <c r="E107" s="15"/>
      <c r="F107" s="162"/>
      <c r="G107" s="289"/>
    </row>
    <row r="108" spans="1:7" s="5" customFormat="1" x14ac:dyDescent="0.35">
      <c r="A108" s="12" t="s">
        <v>363</v>
      </c>
      <c r="B108" s="6"/>
      <c r="C108" s="6"/>
      <c r="D108" s="6"/>
      <c r="E108" s="15"/>
      <c r="F108" s="162"/>
      <c r="G108" s="289"/>
    </row>
    <row r="109" spans="1:7" s="5" customFormat="1" x14ac:dyDescent="0.35">
      <c r="A109" s="101" t="s">
        <v>98</v>
      </c>
      <c r="B109" s="88">
        <f>B110+B112+B113+B115+B116+B117+B118</f>
        <v>971372</v>
      </c>
      <c r="C109" s="88">
        <f>C110+C112+C114+C115+C116+C117+C118</f>
        <v>1197638</v>
      </c>
      <c r="D109" s="88">
        <f>D110+D114+D115+D116+D117+D118</f>
        <v>1732013</v>
      </c>
      <c r="E109" s="88">
        <f>[5]บริหารงานทั่วไป!$F$247</f>
        <v>2118360</v>
      </c>
      <c r="F109" s="231">
        <f t="shared" si="1"/>
        <v>7.4499318443955118E-2</v>
      </c>
      <c r="G109" s="327">
        <f>[1]บริหารงานทั่วไป!$F$300</f>
        <v>2288880</v>
      </c>
    </row>
    <row r="110" spans="1:7" s="5" customFormat="1" x14ac:dyDescent="0.35">
      <c r="A110" s="4" t="s">
        <v>99</v>
      </c>
      <c r="B110" s="168">
        <v>730866</v>
      </c>
      <c r="C110" s="168">
        <v>791585</v>
      </c>
      <c r="D110" s="168">
        <v>1225193</v>
      </c>
      <c r="E110" s="250">
        <f>[5]บริหารงานทั่วไป!$F$248</f>
        <v>1577280</v>
      </c>
      <c r="F110" s="171">
        <f t="shared" si="1"/>
        <v>6.1812990720913633E-2</v>
      </c>
      <c r="G110" s="341">
        <f>[1]บริหารงานทั่วไป!$F$301</f>
        <v>1681200</v>
      </c>
    </row>
    <row r="111" spans="1:7" s="5" customFormat="1" x14ac:dyDescent="0.35">
      <c r="A111" s="6" t="s">
        <v>100</v>
      </c>
      <c r="B111" s="16"/>
      <c r="C111" s="16"/>
      <c r="D111" s="16"/>
      <c r="E111" s="16"/>
      <c r="F111" s="162"/>
      <c r="G111" s="294"/>
    </row>
    <row r="112" spans="1:7" s="5" customFormat="1" x14ac:dyDescent="0.35">
      <c r="A112" s="14" t="s">
        <v>156</v>
      </c>
      <c r="B112" s="8">
        <v>18241</v>
      </c>
      <c r="C112" s="8">
        <v>3017</v>
      </c>
      <c r="D112" s="31" t="s">
        <v>134</v>
      </c>
      <c r="E112" s="31" t="s">
        <v>134</v>
      </c>
      <c r="F112" s="162">
        <v>0</v>
      </c>
      <c r="G112" s="325" t="s">
        <v>134</v>
      </c>
    </row>
    <row r="113" spans="1:7" s="5" customFormat="1" x14ac:dyDescent="0.35">
      <c r="A113" s="14" t="s">
        <v>157</v>
      </c>
      <c r="B113" s="8">
        <v>1945</v>
      </c>
      <c r="C113" s="21" t="s">
        <v>134</v>
      </c>
      <c r="D113" s="31" t="s">
        <v>134</v>
      </c>
      <c r="E113" s="31" t="s">
        <v>134</v>
      </c>
      <c r="F113" s="162">
        <v>0</v>
      </c>
      <c r="G113" s="325" t="s">
        <v>134</v>
      </c>
    </row>
    <row r="114" spans="1:7" s="5" customFormat="1" x14ac:dyDescent="0.35">
      <c r="A114" s="6" t="s">
        <v>101</v>
      </c>
      <c r="B114" s="31" t="s">
        <v>134</v>
      </c>
      <c r="C114" s="55">
        <v>42000</v>
      </c>
      <c r="D114" s="55">
        <v>42000</v>
      </c>
      <c r="E114" s="16">
        <f>[5]บริหารงานทั่วไป!$F$253</f>
        <v>42000</v>
      </c>
      <c r="F114" s="162">
        <f t="shared" si="1"/>
        <v>0.46153846153846156</v>
      </c>
      <c r="G114" s="326">
        <f>[1]บริหารงานทั่วไป!$F$306</f>
        <v>78000</v>
      </c>
    </row>
    <row r="115" spans="1:7" s="5" customFormat="1" x14ac:dyDescent="0.35">
      <c r="A115" s="6" t="s">
        <v>138</v>
      </c>
      <c r="B115" s="8">
        <v>135480</v>
      </c>
      <c r="C115" s="8">
        <v>143700</v>
      </c>
      <c r="D115" s="8">
        <v>179745</v>
      </c>
      <c r="E115" s="16">
        <f>[5]บริหารงานทั่วไป!$F$261</f>
        <v>199800</v>
      </c>
      <c r="F115" s="162">
        <f t="shared" si="1"/>
        <v>5.236198064883324E-2</v>
      </c>
      <c r="G115" s="326">
        <f>[1]บริหารงานทั่วไป!$F$314</f>
        <v>210840</v>
      </c>
    </row>
    <row r="116" spans="1:7" s="5" customFormat="1" x14ac:dyDescent="0.35">
      <c r="A116" s="6" t="s">
        <v>29</v>
      </c>
      <c r="B116" s="8">
        <v>11940</v>
      </c>
      <c r="C116" s="8">
        <v>3720</v>
      </c>
      <c r="D116" s="8">
        <v>195</v>
      </c>
      <c r="E116" s="31" t="s">
        <v>134</v>
      </c>
      <c r="F116" s="162">
        <v>0</v>
      </c>
      <c r="G116" s="325" t="s">
        <v>134</v>
      </c>
    </row>
    <row r="117" spans="1:7" s="5" customFormat="1" x14ac:dyDescent="0.35">
      <c r="A117" s="6" t="s">
        <v>103</v>
      </c>
      <c r="B117" s="8">
        <v>57105</v>
      </c>
      <c r="C117" s="8">
        <v>160608</v>
      </c>
      <c r="D117" s="8">
        <v>236880</v>
      </c>
      <c r="E117" s="16">
        <f>[5]บริหารงานทั่วไป!$F$265</f>
        <v>251280</v>
      </c>
      <c r="F117" s="162">
        <f t="shared" si="1"/>
        <v>7.2219760744350908E-2</v>
      </c>
      <c r="G117" s="326">
        <f>[1]บริหารงานทั่วไป!$F$318</f>
        <v>270840</v>
      </c>
    </row>
    <row r="118" spans="1:7" s="5" customFormat="1" x14ac:dyDescent="0.35">
      <c r="A118" s="6" t="s">
        <v>326</v>
      </c>
      <c r="B118" s="8">
        <v>15795</v>
      </c>
      <c r="C118" s="8">
        <v>53008</v>
      </c>
      <c r="D118" s="8">
        <v>48000</v>
      </c>
      <c r="E118" s="16">
        <f>[5]บริหารงานทั่วไป!$F$269</f>
        <v>48000</v>
      </c>
      <c r="F118" s="162">
        <f t="shared" si="1"/>
        <v>0</v>
      </c>
      <c r="G118" s="326">
        <f>[1]บริหารงานทั่วไป!$F$322</f>
        <v>48000</v>
      </c>
    </row>
    <row r="119" spans="1:7" s="5" customFormat="1" x14ac:dyDescent="0.35">
      <c r="A119" s="12" t="s">
        <v>328</v>
      </c>
      <c r="B119" s="17">
        <f>B109</f>
        <v>971372</v>
      </c>
      <c r="C119" s="17">
        <v>1197638</v>
      </c>
      <c r="D119" s="17">
        <f>D109</f>
        <v>1732013</v>
      </c>
      <c r="E119" s="15">
        <f>[5]บริหารงานทั่วไป!$F$246</f>
        <v>2118360</v>
      </c>
      <c r="F119" s="229">
        <f t="shared" si="1"/>
        <v>7.4499318443955118E-2</v>
      </c>
      <c r="G119" s="321">
        <f>[1]บริหารงานทั่วไป!$F$299</f>
        <v>2288880</v>
      </c>
    </row>
    <row r="120" spans="1:7" s="5" customFormat="1" x14ac:dyDescent="0.35">
      <c r="A120" s="12" t="s">
        <v>329</v>
      </c>
      <c r="B120" s="12"/>
      <c r="C120" s="12"/>
      <c r="D120" s="12"/>
      <c r="E120" s="15"/>
      <c r="F120" s="162"/>
      <c r="G120" s="289"/>
    </row>
    <row r="121" spans="1:7" s="5" customFormat="1" x14ac:dyDescent="0.35">
      <c r="A121" s="12" t="s">
        <v>330</v>
      </c>
      <c r="B121" s="17">
        <f>B123+B124+B125+B126</f>
        <v>113130</v>
      </c>
      <c r="C121" s="17">
        <v>84260</v>
      </c>
      <c r="D121" s="17">
        <f>D124+D125</f>
        <v>96756</v>
      </c>
      <c r="E121" s="15">
        <f>[5]บริหารงานทั่วไป!$F$276</f>
        <v>125000</v>
      </c>
      <c r="F121" s="229">
        <f t="shared" si="1"/>
        <v>6.7164179104477612E-2</v>
      </c>
      <c r="G121" s="321">
        <f>[1]บริหารงานทั่วไป!$F$332</f>
        <v>134000</v>
      </c>
    </row>
    <row r="122" spans="1:7" s="5" customFormat="1" x14ac:dyDescent="0.35">
      <c r="A122" s="6" t="s">
        <v>331</v>
      </c>
      <c r="B122" s="31" t="s">
        <v>134</v>
      </c>
      <c r="C122" s="31" t="s">
        <v>134</v>
      </c>
      <c r="D122" s="31" t="s">
        <v>134</v>
      </c>
      <c r="E122" s="16">
        <f>[5]บริหารงานทั่วไป!$F$277</f>
        <v>10000</v>
      </c>
      <c r="F122" s="162">
        <f t="shared" si="1"/>
        <v>0</v>
      </c>
      <c r="G122" s="326">
        <f>[1]บริหารงานทั่วไป!$F$333</f>
        <v>10000</v>
      </c>
    </row>
    <row r="123" spans="1:7" x14ac:dyDescent="0.35">
      <c r="A123" s="6" t="s">
        <v>333</v>
      </c>
      <c r="B123" s="55">
        <v>2100</v>
      </c>
      <c r="C123" s="31" t="s">
        <v>134</v>
      </c>
      <c r="D123" s="31" t="s">
        <v>134</v>
      </c>
      <c r="E123" s="8">
        <f>[5]บริหารงานทั่วไป!$F$280</f>
        <v>10000</v>
      </c>
      <c r="F123" s="162">
        <f t="shared" si="1"/>
        <v>0</v>
      </c>
      <c r="G123" s="322">
        <f>[1]บริหารงานทั่วไป!$F$336</f>
        <v>10000</v>
      </c>
    </row>
    <row r="124" spans="1:7" x14ac:dyDescent="0.35">
      <c r="A124" s="6" t="s">
        <v>334</v>
      </c>
      <c r="B124" s="8">
        <v>59950</v>
      </c>
      <c r="C124" s="8">
        <v>69000</v>
      </c>
      <c r="D124" s="8">
        <v>72000</v>
      </c>
      <c r="E124" s="8">
        <f>[5]บริหารงานทั่วไป!$F$284</f>
        <v>78000</v>
      </c>
      <c r="F124" s="162">
        <f t="shared" si="1"/>
        <v>7.1428571428571425E-2</v>
      </c>
      <c r="G124" s="322">
        <f>[1]บริหารงานทั่วไป!$F$340</f>
        <v>84000</v>
      </c>
    </row>
    <row r="125" spans="1:7" x14ac:dyDescent="0.35">
      <c r="A125" s="6" t="s">
        <v>335</v>
      </c>
      <c r="B125" s="8">
        <v>5811</v>
      </c>
      <c r="C125" s="8">
        <v>15260</v>
      </c>
      <c r="D125" s="8">
        <v>24756</v>
      </c>
      <c r="E125" s="8">
        <f>[5]บริหารงานทั่วไป!$F$287</f>
        <v>27000</v>
      </c>
      <c r="F125" s="162">
        <f t="shared" si="1"/>
        <v>0.1</v>
      </c>
      <c r="G125" s="322">
        <f>[1]บริหารงานทั่วไป!$F$343</f>
        <v>30000</v>
      </c>
    </row>
    <row r="126" spans="1:7" x14ac:dyDescent="0.35">
      <c r="A126" s="52" t="s">
        <v>135</v>
      </c>
      <c r="B126" s="99">
        <v>45269</v>
      </c>
      <c r="C126" s="89" t="s">
        <v>134</v>
      </c>
      <c r="D126" s="89" t="s">
        <v>134</v>
      </c>
      <c r="E126" s="89" t="s">
        <v>134</v>
      </c>
      <c r="F126" s="165">
        <v>0</v>
      </c>
      <c r="G126" s="329" t="s">
        <v>134</v>
      </c>
    </row>
    <row r="127" spans="1:7" x14ac:dyDescent="0.35">
      <c r="A127" s="13" t="s">
        <v>336</v>
      </c>
      <c r="B127" s="166">
        <f>B128+B132+B133+B134</f>
        <v>121920</v>
      </c>
      <c r="C127" s="166">
        <v>275114</v>
      </c>
      <c r="D127" s="344">
        <f>D128+D132+D133+D134</f>
        <v>310447.8</v>
      </c>
      <c r="E127" s="167">
        <f>[5]บริหารงานทั่วไป!$F$290</f>
        <v>560000</v>
      </c>
      <c r="F127" s="230">
        <f t="shared" ref="F127:F184" si="2">((G127-E127)/G127)</f>
        <v>0.20567375886524822</v>
      </c>
      <c r="G127" s="330">
        <f>[1]บริหารงานทั่วไป!$F$346</f>
        <v>705000</v>
      </c>
    </row>
    <row r="128" spans="1:7" x14ac:dyDescent="0.35">
      <c r="A128" s="6" t="s">
        <v>337</v>
      </c>
      <c r="B128" s="55">
        <v>65400</v>
      </c>
      <c r="C128" s="55">
        <v>50346</v>
      </c>
      <c r="D128" s="55">
        <v>3510</v>
      </c>
      <c r="E128" s="8">
        <f>[5]บริหารงานทั่วไป!$F$291</f>
        <v>50000</v>
      </c>
      <c r="F128" s="162">
        <f t="shared" si="2"/>
        <v>0.58333333333333337</v>
      </c>
      <c r="G128" s="322">
        <f>[1]บริหารงานทั่วไป!$F$347</f>
        <v>120000</v>
      </c>
    </row>
    <row r="129" spans="1:7" x14ac:dyDescent="0.35">
      <c r="A129" s="6" t="s">
        <v>338</v>
      </c>
      <c r="B129" s="31" t="s">
        <v>134</v>
      </c>
      <c r="C129" s="31" t="s">
        <v>134</v>
      </c>
      <c r="D129" s="31" t="s">
        <v>134</v>
      </c>
      <c r="E129" s="8">
        <f>[5]บริหารงานทั่วไป!$F$298</f>
        <v>20000</v>
      </c>
      <c r="F129" s="162">
        <v>0</v>
      </c>
      <c r="G129" s="322">
        <f>[1]บริหารงานทั่วไป!$F$352</f>
        <v>20000</v>
      </c>
    </row>
    <row r="130" spans="1:7" x14ac:dyDescent="0.35">
      <c r="A130" s="6" t="s">
        <v>339</v>
      </c>
      <c r="B130" s="8"/>
      <c r="C130" s="8"/>
      <c r="D130" s="8"/>
      <c r="E130" s="8"/>
      <c r="F130" s="162"/>
      <c r="G130" s="286"/>
    </row>
    <row r="131" spans="1:7" x14ac:dyDescent="0.35">
      <c r="A131" s="6" t="s">
        <v>340</v>
      </c>
      <c r="B131" s="6"/>
      <c r="C131" s="6"/>
      <c r="D131" s="6"/>
      <c r="E131" s="8"/>
      <c r="F131" s="162"/>
      <c r="G131" s="286"/>
    </row>
    <row r="132" spans="1:7" x14ac:dyDescent="0.35">
      <c r="A132" s="14" t="s">
        <v>660</v>
      </c>
      <c r="B132" s="8">
        <v>5900</v>
      </c>
      <c r="C132" s="8">
        <v>55028</v>
      </c>
      <c r="D132" s="8">
        <v>46716</v>
      </c>
      <c r="E132" s="8">
        <f>[5]บริหารงานทั่วไป!$F$305</f>
        <v>70000</v>
      </c>
      <c r="F132" s="162">
        <f t="shared" si="2"/>
        <v>0.53333333333333333</v>
      </c>
      <c r="G132" s="322">
        <f>[1]บริหารงานทั่วไป!$F$359</f>
        <v>150000</v>
      </c>
    </row>
    <row r="133" spans="1:7" x14ac:dyDescent="0.35">
      <c r="A133" s="14" t="s">
        <v>71</v>
      </c>
      <c r="B133" s="21">
        <v>45190</v>
      </c>
      <c r="C133" s="21">
        <v>161080</v>
      </c>
      <c r="D133" s="284">
        <v>257301.8</v>
      </c>
      <c r="E133" s="8">
        <f>[5]บริหารงานทั่วไป!$F$312</f>
        <v>405000</v>
      </c>
      <c r="F133" s="162">
        <f t="shared" si="2"/>
        <v>-1.2500000000000001E-2</v>
      </c>
      <c r="G133" s="322">
        <f>[1]บริหารงานทั่วไป!$F$364</f>
        <v>400000</v>
      </c>
    </row>
    <row r="134" spans="1:7" x14ac:dyDescent="0.35">
      <c r="A134" s="6" t="s">
        <v>341</v>
      </c>
      <c r="B134" s="8">
        <v>5430</v>
      </c>
      <c r="C134" s="8">
        <v>8660</v>
      </c>
      <c r="D134" s="8">
        <v>2920</v>
      </c>
      <c r="E134" s="8">
        <f>[5]บริหารงานทั่วไป!$F$318</f>
        <v>15000</v>
      </c>
      <c r="F134" s="162">
        <f t="shared" si="2"/>
        <v>0</v>
      </c>
      <c r="G134" s="322">
        <f>[1]บริหารงานทั่วไป!$F$370</f>
        <v>15000</v>
      </c>
    </row>
    <row r="135" spans="1:7" x14ac:dyDescent="0.35">
      <c r="A135" s="12" t="s">
        <v>342</v>
      </c>
      <c r="B135" s="17">
        <f>B136+B138</f>
        <v>88805</v>
      </c>
      <c r="C135" s="40">
        <v>80823.05</v>
      </c>
      <c r="D135" s="17">
        <f>D136+D138</f>
        <v>170442</v>
      </c>
      <c r="E135" s="15">
        <f>[5]บริหารงานทั่วไป!$F$321</f>
        <v>180000</v>
      </c>
      <c r="F135" s="229">
        <f t="shared" si="2"/>
        <v>7.0247933884297523E-2</v>
      </c>
      <c r="G135" s="321">
        <f>[1]บริหารงานทั่วไป!$F$373</f>
        <v>193600</v>
      </c>
    </row>
    <row r="136" spans="1:7" x14ac:dyDescent="0.35">
      <c r="A136" s="6" t="s">
        <v>343</v>
      </c>
      <c r="B136" s="8">
        <v>44835</v>
      </c>
      <c r="C136" s="8">
        <v>45057.05</v>
      </c>
      <c r="D136" s="8">
        <v>106232</v>
      </c>
      <c r="E136" s="16">
        <f>[5]บริหารงานทั่วไป!$F$322</f>
        <v>100000</v>
      </c>
      <c r="F136" s="162">
        <f t="shared" si="2"/>
        <v>0.16666666666666666</v>
      </c>
      <c r="G136" s="326">
        <f>[1]บริหารงานทั่วไป!$F$374</f>
        <v>120000</v>
      </c>
    </row>
    <row r="137" spans="1:7" x14ac:dyDescent="0.35">
      <c r="A137" s="6" t="s">
        <v>114</v>
      </c>
      <c r="B137" s="31" t="s">
        <v>134</v>
      </c>
      <c r="C137" s="55">
        <v>126</v>
      </c>
      <c r="D137" s="31" t="s">
        <v>134</v>
      </c>
      <c r="E137" s="16">
        <f>[5]บริหารงานทั่วไป!$F$326</f>
        <v>10000</v>
      </c>
      <c r="F137" s="162">
        <f t="shared" si="2"/>
        <v>-1.7777777777777777</v>
      </c>
      <c r="G137" s="326">
        <f>[1]บริหารงานทั่วไป!$F$378</f>
        <v>3600</v>
      </c>
    </row>
    <row r="138" spans="1:7" x14ac:dyDescent="0.35">
      <c r="A138" s="6" t="s">
        <v>117</v>
      </c>
      <c r="B138" s="8">
        <v>43970</v>
      </c>
      <c r="C138" s="8">
        <v>36540</v>
      </c>
      <c r="D138" s="8">
        <v>64210</v>
      </c>
      <c r="E138" s="16">
        <f>[5]บริหารงานทั่วไป!$F$331</f>
        <v>70000</v>
      </c>
      <c r="F138" s="162">
        <f t="shared" si="2"/>
        <v>0</v>
      </c>
      <c r="G138" s="326">
        <f>[1]บริหารงานทั่วไป!$F$381</f>
        <v>70000</v>
      </c>
    </row>
    <row r="139" spans="1:7" x14ac:dyDescent="0.35">
      <c r="A139" s="12" t="s">
        <v>125</v>
      </c>
      <c r="B139" s="17">
        <f>B135+B127+B121</f>
        <v>323855</v>
      </c>
      <c r="C139" s="40">
        <v>440197.05</v>
      </c>
      <c r="D139" s="40">
        <f>D135+D127+D121</f>
        <v>577645.80000000005</v>
      </c>
      <c r="E139" s="15">
        <f>[5]บริหารงานทั่วไป!$F$275</f>
        <v>865000</v>
      </c>
      <c r="F139" s="229">
        <f t="shared" si="2"/>
        <v>0.16230873523145459</v>
      </c>
      <c r="G139" s="321">
        <f>[1]บริหารงานทั่วไป!$F$331</f>
        <v>1032600</v>
      </c>
    </row>
    <row r="140" spans="1:7" x14ac:dyDescent="0.35">
      <c r="A140" s="12" t="s">
        <v>130</v>
      </c>
      <c r="B140" s="6"/>
      <c r="C140" s="6"/>
      <c r="D140" s="6"/>
      <c r="E140" s="15"/>
      <c r="F140" s="162"/>
      <c r="G140" s="289"/>
    </row>
    <row r="141" spans="1:7" x14ac:dyDescent="0.35">
      <c r="A141" s="12" t="s">
        <v>127</v>
      </c>
      <c r="B141" s="15">
        <v>8850</v>
      </c>
      <c r="C141" s="15">
        <v>18000</v>
      </c>
      <c r="D141" s="31" t="s">
        <v>134</v>
      </c>
      <c r="E141" s="160">
        <f>[5]บริหารงานทั่วไป!$F$336</f>
        <v>42000</v>
      </c>
      <c r="F141" s="162">
        <f t="shared" si="2"/>
        <v>-0.90909090909090906</v>
      </c>
      <c r="G141" s="328">
        <f>[1]บริหารงานทั่วไป!$F$386</f>
        <v>22000</v>
      </c>
    </row>
    <row r="142" spans="1:7" x14ac:dyDescent="0.35">
      <c r="A142" s="6" t="s">
        <v>438</v>
      </c>
      <c r="B142" s="21" t="s">
        <v>134</v>
      </c>
      <c r="C142" s="21">
        <v>18000</v>
      </c>
      <c r="D142" s="31" t="s">
        <v>134</v>
      </c>
      <c r="E142" s="31">
        <f>[5]บริหารงานทั่วไป!$F$337</f>
        <v>42000</v>
      </c>
      <c r="F142" s="162">
        <v>1</v>
      </c>
      <c r="G142" s="325">
        <f>[1]บริหารงานทั่วไป!$F$387</f>
        <v>22000</v>
      </c>
    </row>
    <row r="143" spans="1:7" x14ac:dyDescent="0.35">
      <c r="A143" s="101" t="s">
        <v>133</v>
      </c>
      <c r="B143" s="88">
        <f>B141</f>
        <v>8850</v>
      </c>
      <c r="C143" s="88">
        <v>18000</v>
      </c>
      <c r="D143" s="89" t="s">
        <v>134</v>
      </c>
      <c r="E143" s="89">
        <f>[5]บริหารงานทั่วไป!$F$335</f>
        <v>42000</v>
      </c>
      <c r="F143" s="165">
        <v>1</v>
      </c>
      <c r="G143" s="329">
        <f>[1]บริหารงานทั่วไป!$F$385</f>
        <v>22000</v>
      </c>
    </row>
    <row r="144" spans="1:7" x14ac:dyDescent="0.35">
      <c r="A144" s="13" t="s">
        <v>439</v>
      </c>
      <c r="B144" s="167">
        <f>B143+B139+B119</f>
        <v>1304077</v>
      </c>
      <c r="C144" s="247">
        <v>1655835.05</v>
      </c>
      <c r="D144" s="247">
        <f>D139+D119</f>
        <v>2309658.7999999998</v>
      </c>
      <c r="E144" s="167">
        <f>[5]บริหารงานทั่วไป!$F$245</f>
        <v>3025360</v>
      </c>
      <c r="F144" s="230">
        <f t="shared" si="2"/>
        <v>9.5146374436216152E-2</v>
      </c>
      <c r="G144" s="330">
        <f>[1]บริหารงานทั่วไป!$F$298</f>
        <v>3343480</v>
      </c>
    </row>
    <row r="145" spans="1:7" x14ac:dyDescent="0.35">
      <c r="A145" s="12" t="s">
        <v>441</v>
      </c>
      <c r="B145" s="41">
        <f>B144+B106+B98</f>
        <v>13525687.530000001</v>
      </c>
      <c r="C145" s="41">
        <v>14576347.939999999</v>
      </c>
      <c r="D145" s="41">
        <f>D144+D106+D98</f>
        <v>16247358.120000001</v>
      </c>
      <c r="E145" s="15">
        <f>E144+E106+E98</f>
        <v>18693160</v>
      </c>
      <c r="F145" s="229">
        <f t="shared" si="2"/>
        <v>5.0698068403187573E-2</v>
      </c>
      <c r="G145" s="321">
        <f>G144+G106+G98</f>
        <v>19691480</v>
      </c>
    </row>
    <row r="146" spans="1:7" x14ac:dyDescent="0.35">
      <c r="A146" s="12" t="s">
        <v>538</v>
      </c>
      <c r="B146" s="6"/>
      <c r="C146" s="6"/>
      <c r="D146" s="6"/>
      <c r="E146" s="15"/>
      <c r="F146" s="162"/>
      <c r="G146" s="289"/>
    </row>
    <row r="147" spans="1:7" x14ac:dyDescent="0.35">
      <c r="A147" s="12" t="s">
        <v>199</v>
      </c>
      <c r="B147" s="6"/>
      <c r="C147" s="6"/>
      <c r="D147" s="6"/>
      <c r="E147" s="15"/>
      <c r="F147" s="162"/>
      <c r="G147" s="289"/>
    </row>
    <row r="148" spans="1:7" x14ac:dyDescent="0.35">
      <c r="A148" s="12" t="s">
        <v>130</v>
      </c>
      <c r="B148" s="17">
        <v>83700</v>
      </c>
      <c r="C148" s="17">
        <v>80000</v>
      </c>
      <c r="D148" s="20" t="s">
        <v>134</v>
      </c>
      <c r="E148" s="20" t="s">
        <v>134</v>
      </c>
      <c r="F148" s="162">
        <v>0</v>
      </c>
      <c r="G148" s="331" t="s">
        <v>134</v>
      </c>
    </row>
    <row r="149" spans="1:7" x14ac:dyDescent="0.35">
      <c r="A149" s="12" t="s">
        <v>127</v>
      </c>
      <c r="B149" s="159">
        <v>83700</v>
      </c>
      <c r="C149" s="159">
        <v>80000</v>
      </c>
      <c r="D149" s="20" t="s">
        <v>134</v>
      </c>
      <c r="E149" s="20" t="s">
        <v>134</v>
      </c>
      <c r="F149" s="162">
        <v>0</v>
      </c>
      <c r="G149" s="331" t="s">
        <v>134</v>
      </c>
    </row>
    <row r="150" spans="1:7" x14ac:dyDescent="0.35">
      <c r="A150" s="12" t="s">
        <v>133</v>
      </c>
      <c r="B150" s="159">
        <f>B149</f>
        <v>83700</v>
      </c>
      <c r="C150" s="159">
        <v>80000</v>
      </c>
      <c r="D150" s="20" t="s">
        <v>134</v>
      </c>
      <c r="E150" s="20" t="s">
        <v>134</v>
      </c>
      <c r="F150" s="162">
        <v>0</v>
      </c>
      <c r="G150" s="331" t="s">
        <v>134</v>
      </c>
    </row>
    <row r="151" spans="1:7" x14ac:dyDescent="0.35">
      <c r="A151" s="12" t="s">
        <v>196</v>
      </c>
      <c r="B151" s="159">
        <f>B149</f>
        <v>83700</v>
      </c>
      <c r="C151" s="159">
        <v>80000</v>
      </c>
      <c r="D151" s="20" t="s">
        <v>134</v>
      </c>
      <c r="E151" s="20" t="s">
        <v>134</v>
      </c>
      <c r="F151" s="162">
        <v>0</v>
      </c>
      <c r="G151" s="331" t="s">
        <v>134</v>
      </c>
    </row>
    <row r="152" spans="1:7" x14ac:dyDescent="0.35">
      <c r="A152" s="12" t="s">
        <v>604</v>
      </c>
      <c r="B152" s="20"/>
      <c r="C152" s="20"/>
      <c r="D152" s="20"/>
      <c r="E152" s="20"/>
      <c r="F152" s="162"/>
      <c r="G152" s="331"/>
    </row>
    <row r="153" spans="1:7" x14ac:dyDescent="0.35">
      <c r="A153" s="12" t="s">
        <v>130</v>
      </c>
      <c r="B153" s="20"/>
      <c r="C153" s="20"/>
      <c r="D153" s="20"/>
      <c r="E153" s="20"/>
      <c r="F153" s="162"/>
      <c r="G153" s="331"/>
    </row>
    <row r="154" spans="1:7" x14ac:dyDescent="0.35">
      <c r="A154" s="12" t="s">
        <v>127</v>
      </c>
      <c r="B154" s="20" t="s">
        <v>134</v>
      </c>
      <c r="C154" s="20" t="s">
        <v>134</v>
      </c>
      <c r="D154" s="21">
        <v>52000</v>
      </c>
      <c r="E154" s="20" t="s">
        <v>134</v>
      </c>
      <c r="F154" s="229">
        <v>-1</v>
      </c>
      <c r="G154" s="331" t="s">
        <v>134</v>
      </c>
    </row>
    <row r="155" spans="1:7" x14ac:dyDescent="0.35">
      <c r="A155" s="12" t="s">
        <v>133</v>
      </c>
      <c r="B155" s="20" t="s">
        <v>134</v>
      </c>
      <c r="C155" s="20" t="s">
        <v>134</v>
      </c>
      <c r="D155" s="55">
        <f>D154</f>
        <v>52000</v>
      </c>
      <c r="E155" s="20" t="s">
        <v>134</v>
      </c>
      <c r="F155" s="229">
        <v>-1</v>
      </c>
      <c r="G155" s="331" t="s">
        <v>134</v>
      </c>
    </row>
    <row r="156" spans="1:7" x14ac:dyDescent="0.35">
      <c r="A156" s="38" t="s">
        <v>605</v>
      </c>
      <c r="B156" s="20" t="s">
        <v>134</v>
      </c>
      <c r="C156" s="20" t="s">
        <v>134</v>
      </c>
      <c r="D156" s="31">
        <f>D155</f>
        <v>52000</v>
      </c>
      <c r="E156" s="20" t="s">
        <v>134</v>
      </c>
      <c r="F156" s="229">
        <v>-1</v>
      </c>
      <c r="G156" s="331" t="s">
        <v>134</v>
      </c>
    </row>
    <row r="157" spans="1:7" x14ac:dyDescent="0.35">
      <c r="A157" s="12" t="s">
        <v>519</v>
      </c>
      <c r="B157" s="30"/>
      <c r="C157" s="30"/>
      <c r="D157" s="30"/>
      <c r="E157" s="15"/>
      <c r="F157" s="162"/>
      <c r="G157" s="289"/>
    </row>
    <row r="158" spans="1:7" x14ac:dyDescent="0.35">
      <c r="A158" s="12" t="s">
        <v>329</v>
      </c>
      <c r="B158" s="30"/>
      <c r="C158" s="30"/>
      <c r="D158" s="30"/>
      <c r="E158" s="15"/>
      <c r="F158" s="162"/>
      <c r="G158" s="289"/>
    </row>
    <row r="159" spans="1:7" x14ac:dyDescent="0.35">
      <c r="A159" s="12" t="s">
        <v>336</v>
      </c>
      <c r="B159" s="15">
        <f>B162</f>
        <v>34940</v>
      </c>
      <c r="C159" s="15">
        <v>35840</v>
      </c>
      <c r="D159" s="15">
        <f>D162+D163</f>
        <v>70360</v>
      </c>
      <c r="E159" s="15">
        <f>[4]การรักษาความสงบภายใน!$F$8</f>
        <v>50000</v>
      </c>
      <c r="F159" s="229">
        <f t="shared" si="2"/>
        <v>0.73684210526315785</v>
      </c>
      <c r="G159" s="321">
        <f>[1]การรักษาความสงบภายใน!$F$8</f>
        <v>190000</v>
      </c>
    </row>
    <row r="160" spans="1:7" x14ac:dyDescent="0.35">
      <c r="A160" s="52" t="s">
        <v>339</v>
      </c>
      <c r="B160" s="98"/>
      <c r="C160" s="98"/>
      <c r="D160" s="98"/>
      <c r="E160" s="103"/>
      <c r="F160" s="165"/>
      <c r="G160" s="292"/>
    </row>
    <row r="161" spans="1:7" x14ac:dyDescent="0.35">
      <c r="A161" s="4" t="s">
        <v>340</v>
      </c>
      <c r="B161" s="345"/>
      <c r="C161" s="345"/>
      <c r="D161" s="345"/>
      <c r="E161" s="167"/>
      <c r="F161" s="171"/>
      <c r="G161" s="297"/>
    </row>
    <row r="162" spans="1:7" x14ac:dyDescent="0.35">
      <c r="A162" s="14" t="s">
        <v>543</v>
      </c>
      <c r="B162" s="8">
        <v>34940</v>
      </c>
      <c r="C162" s="8">
        <v>35840</v>
      </c>
      <c r="D162" s="8">
        <v>27960</v>
      </c>
      <c r="E162" s="16">
        <f>[4]การรักษาความสงบภายใน!$F$11</f>
        <v>50000</v>
      </c>
      <c r="F162" s="162">
        <f t="shared" si="2"/>
        <v>-0.25</v>
      </c>
      <c r="G162" s="326">
        <f>[1]การรักษาความสงบภายใน!$F$11</f>
        <v>40000</v>
      </c>
    </row>
    <row r="163" spans="1:7" x14ac:dyDescent="0.35">
      <c r="A163" s="14" t="s">
        <v>152</v>
      </c>
      <c r="B163" s="20" t="s">
        <v>134</v>
      </c>
      <c r="C163" s="20" t="s">
        <v>134</v>
      </c>
      <c r="D163" s="21">
        <v>42400</v>
      </c>
      <c r="E163" s="20" t="s">
        <v>134</v>
      </c>
      <c r="F163" s="162">
        <v>1</v>
      </c>
      <c r="G163" s="332">
        <f>[1]การรักษาความสงบภายใน!$F$18</f>
        <v>150000</v>
      </c>
    </row>
    <row r="164" spans="1:7" x14ac:dyDescent="0.35">
      <c r="A164" s="12" t="s">
        <v>342</v>
      </c>
      <c r="B164" s="30"/>
      <c r="C164" s="30"/>
      <c r="D164" s="30"/>
      <c r="E164" s="15"/>
      <c r="F164" s="162"/>
      <c r="G164" s="289"/>
    </row>
    <row r="165" spans="1:7" x14ac:dyDescent="0.35">
      <c r="A165" s="6" t="s">
        <v>126</v>
      </c>
      <c r="B165" s="20" t="s">
        <v>134</v>
      </c>
      <c r="C165" s="20" t="s">
        <v>134</v>
      </c>
      <c r="D165" s="20" t="s">
        <v>134</v>
      </c>
      <c r="E165" s="170">
        <f>[4]การรักษาความสงบภายใน!$F$17</f>
        <v>40000</v>
      </c>
      <c r="F165" s="162">
        <v>0</v>
      </c>
      <c r="G165" s="332">
        <f>[1]การรักษาความสงบภายใน!$F$24</f>
        <v>40000</v>
      </c>
    </row>
    <row r="166" spans="1:7" x14ac:dyDescent="0.35">
      <c r="A166" s="12" t="s">
        <v>125</v>
      </c>
      <c r="B166" s="17">
        <f>B159</f>
        <v>34940</v>
      </c>
      <c r="C166" s="17">
        <v>35840</v>
      </c>
      <c r="D166" s="17">
        <f>D159</f>
        <v>70360</v>
      </c>
      <c r="E166" s="300">
        <f>[4]การรักษาความสงบภายใน!$F$7</f>
        <v>90000</v>
      </c>
      <c r="F166" s="229">
        <f t="shared" si="2"/>
        <v>0.60869565217391308</v>
      </c>
      <c r="G166" s="321">
        <f>[1]การรักษาความสงบภายใน!$F$7</f>
        <v>230000</v>
      </c>
    </row>
    <row r="167" spans="1:7" x14ac:dyDescent="0.35">
      <c r="A167" s="12" t="s">
        <v>130</v>
      </c>
      <c r="B167" s="30"/>
      <c r="C167" s="30"/>
      <c r="D167" s="30"/>
      <c r="E167" s="15"/>
      <c r="F167" s="162"/>
      <c r="G167" s="289"/>
    </row>
    <row r="168" spans="1:7" x14ac:dyDescent="0.35">
      <c r="A168" s="12" t="s">
        <v>127</v>
      </c>
      <c r="B168" s="15">
        <f>B170</f>
        <v>72000</v>
      </c>
      <c r="C168" s="20" t="s">
        <v>134</v>
      </c>
      <c r="D168" s="20" t="s">
        <v>134</v>
      </c>
      <c r="E168" s="178">
        <f>[4]การรักษาความสงบภายใน!$F$21</f>
        <v>123000</v>
      </c>
      <c r="F168" s="229">
        <v>1</v>
      </c>
      <c r="G168" s="333">
        <f>[1]การรักษาความสงบภายใน!$F$28</f>
        <v>136000</v>
      </c>
    </row>
    <row r="169" spans="1:7" x14ac:dyDescent="0.35">
      <c r="A169" s="6" t="s">
        <v>698</v>
      </c>
      <c r="B169" s="20" t="s">
        <v>134</v>
      </c>
      <c r="C169" s="20" t="s">
        <v>134</v>
      </c>
      <c r="D169" s="20" t="s">
        <v>134</v>
      </c>
      <c r="E169" s="20" t="s">
        <v>134</v>
      </c>
      <c r="F169" s="162">
        <v>1</v>
      </c>
      <c r="G169" s="332">
        <f>[1]การรักษาความสงบภายใน!$F$29</f>
        <v>90000</v>
      </c>
    </row>
    <row r="170" spans="1:7" x14ac:dyDescent="0.35">
      <c r="A170" s="6" t="s">
        <v>436</v>
      </c>
      <c r="B170" s="21">
        <v>72000</v>
      </c>
      <c r="C170" s="20" t="s">
        <v>134</v>
      </c>
      <c r="D170" s="20" t="s">
        <v>134</v>
      </c>
      <c r="E170" s="20" t="s">
        <v>134</v>
      </c>
      <c r="F170" s="162">
        <v>0</v>
      </c>
      <c r="G170" s="332">
        <f>[1]การรักษาความสงบภายใน!$F$44</f>
        <v>37500</v>
      </c>
    </row>
    <row r="171" spans="1:7" x14ac:dyDescent="0.35">
      <c r="A171" s="6" t="s">
        <v>440</v>
      </c>
      <c r="B171" s="20" t="s">
        <v>134</v>
      </c>
      <c r="C171" s="20" t="s">
        <v>134</v>
      </c>
      <c r="D171" s="20" t="s">
        <v>134</v>
      </c>
      <c r="E171" s="170">
        <f>[4]การรักษาความสงบภายใน!$F$22</f>
        <v>123000</v>
      </c>
      <c r="F171" s="162">
        <v>-1</v>
      </c>
      <c r="G171" s="334" t="s">
        <v>134</v>
      </c>
    </row>
    <row r="172" spans="1:7" x14ac:dyDescent="0.35">
      <c r="A172" s="6" t="s">
        <v>280</v>
      </c>
      <c r="B172" s="20" t="s">
        <v>134</v>
      </c>
      <c r="C172" s="20" t="s">
        <v>134</v>
      </c>
      <c r="D172" s="20" t="s">
        <v>134</v>
      </c>
      <c r="E172" s="20" t="s">
        <v>134</v>
      </c>
      <c r="F172" s="162">
        <v>1</v>
      </c>
      <c r="G172" s="332">
        <f>[1]การรักษาความสงบภายใน!$F$49</f>
        <v>8500</v>
      </c>
    </row>
    <row r="173" spans="1:7" x14ac:dyDescent="0.35">
      <c r="A173" s="12" t="s">
        <v>133</v>
      </c>
      <c r="B173" s="15">
        <f>B168</f>
        <v>72000</v>
      </c>
      <c r="C173" s="20" t="s">
        <v>134</v>
      </c>
      <c r="D173" s="20" t="s">
        <v>134</v>
      </c>
      <c r="E173" s="170">
        <f>[4]การรักษาความสงบภายใน!$F$20</f>
        <v>123000</v>
      </c>
      <c r="F173" s="162">
        <v>0.224</v>
      </c>
      <c r="G173" s="332">
        <f>[1]การรักษาความสงบภายใน!$F$27</f>
        <v>136000</v>
      </c>
    </row>
    <row r="174" spans="1:7" x14ac:dyDescent="0.35">
      <c r="A174" s="12" t="s">
        <v>431</v>
      </c>
      <c r="B174" s="15">
        <f>B173+B166</f>
        <v>106940</v>
      </c>
      <c r="C174" s="15">
        <f>C166</f>
        <v>35840</v>
      </c>
      <c r="D174" s="15">
        <f>D166</f>
        <v>70360</v>
      </c>
      <c r="E174" s="15">
        <f>[4]การรักษาความสงบภายใน!$F$6</f>
        <v>213000</v>
      </c>
      <c r="F174" s="229">
        <f t="shared" si="2"/>
        <v>0.41803278688524592</v>
      </c>
      <c r="G174" s="321">
        <f>[1]การรักษาความสงบภายใน!$F$6</f>
        <v>366000</v>
      </c>
    </row>
    <row r="175" spans="1:7" x14ac:dyDescent="0.35">
      <c r="A175" s="12" t="s">
        <v>432</v>
      </c>
      <c r="B175" s="15">
        <f>B174+B151</f>
        <v>190640</v>
      </c>
      <c r="C175" s="15">
        <f>C174+C151</f>
        <v>115840</v>
      </c>
      <c r="D175" s="15">
        <f>D174+D156</f>
        <v>122360</v>
      </c>
      <c r="E175" s="15">
        <f>E174</f>
        <v>213000</v>
      </c>
      <c r="F175" s="229">
        <f t="shared" si="2"/>
        <v>0.41803278688524592</v>
      </c>
      <c r="G175" s="321">
        <f>G174</f>
        <v>366000</v>
      </c>
    </row>
    <row r="176" spans="1:7" x14ac:dyDescent="0.35">
      <c r="A176" s="12" t="s">
        <v>200</v>
      </c>
      <c r="B176" s="6"/>
      <c r="C176" s="6"/>
      <c r="D176" s="6"/>
      <c r="E176" s="15"/>
      <c r="F176" s="162"/>
      <c r="G176" s="289"/>
    </row>
    <row r="177" spans="1:7" x14ac:dyDescent="0.35">
      <c r="A177" s="101" t="s">
        <v>201</v>
      </c>
      <c r="B177" s="52"/>
      <c r="C177" s="52"/>
      <c r="D177" s="52"/>
      <c r="E177" s="88"/>
      <c r="F177" s="165"/>
      <c r="G177" s="295"/>
    </row>
    <row r="178" spans="1:7" x14ac:dyDescent="0.35">
      <c r="A178" s="13" t="s">
        <v>363</v>
      </c>
      <c r="B178" s="4"/>
      <c r="C178" s="4"/>
      <c r="D178" s="4"/>
      <c r="E178" s="167"/>
      <c r="F178" s="171"/>
      <c r="G178" s="297"/>
    </row>
    <row r="179" spans="1:7" x14ac:dyDescent="0.35">
      <c r="A179" s="12" t="s">
        <v>98</v>
      </c>
      <c r="B179" s="15">
        <f>B180+B181+B183+B184+B185</f>
        <v>881396</v>
      </c>
      <c r="C179" s="15">
        <v>723808</v>
      </c>
      <c r="D179" s="15">
        <f>D180+D182+D183+D184+D185</f>
        <v>1147242</v>
      </c>
      <c r="E179" s="15">
        <f>[4]การศึกษา!$F$8</f>
        <v>1845120</v>
      </c>
      <c r="F179" s="229">
        <f t="shared" si="2"/>
        <v>-3.4588527050838608E-3</v>
      </c>
      <c r="G179" s="321">
        <f>[1]การศึกษา!$F$8</f>
        <v>1838760</v>
      </c>
    </row>
    <row r="180" spans="1:7" x14ac:dyDescent="0.35">
      <c r="A180" s="6" t="s">
        <v>99</v>
      </c>
      <c r="B180" s="8">
        <v>380580</v>
      </c>
      <c r="C180" s="8">
        <v>467478</v>
      </c>
      <c r="D180" s="8">
        <v>571440</v>
      </c>
      <c r="E180" s="16">
        <f>[4]การศึกษา!$F$9</f>
        <v>1229400</v>
      </c>
      <c r="F180" s="162">
        <f t="shared" si="2"/>
        <v>-7.814789489108137E-4</v>
      </c>
      <c r="G180" s="326">
        <f>[1]การศึกษา!$F$9</f>
        <v>1228440</v>
      </c>
    </row>
    <row r="181" spans="1:7" x14ac:dyDescent="0.35">
      <c r="A181" s="14" t="s">
        <v>100</v>
      </c>
      <c r="B181" s="8">
        <v>44400</v>
      </c>
      <c r="C181" s="8">
        <v>12610</v>
      </c>
      <c r="D181" s="20" t="s">
        <v>134</v>
      </c>
      <c r="E181" s="20" t="s">
        <v>134</v>
      </c>
      <c r="F181" s="20" t="s">
        <v>134</v>
      </c>
      <c r="G181" s="331" t="s">
        <v>134</v>
      </c>
    </row>
    <row r="182" spans="1:7" x14ac:dyDescent="0.35">
      <c r="A182" s="14" t="s">
        <v>158</v>
      </c>
      <c r="B182" s="20" t="s">
        <v>134</v>
      </c>
      <c r="C182" s="20" t="s">
        <v>134</v>
      </c>
      <c r="D182" s="21">
        <v>6360</v>
      </c>
      <c r="E182" s="16">
        <f>[4]การศึกษา!$F$14</f>
        <v>6360</v>
      </c>
      <c r="F182" s="162">
        <f t="shared" si="2"/>
        <v>0</v>
      </c>
      <c r="G182" s="326">
        <f>[1]การศึกษา!$F$14</f>
        <v>6360</v>
      </c>
    </row>
    <row r="183" spans="1:7" x14ac:dyDescent="0.35">
      <c r="A183" s="14" t="s">
        <v>101</v>
      </c>
      <c r="B183" s="21">
        <v>19016</v>
      </c>
      <c r="C183" s="21">
        <v>42000</v>
      </c>
      <c r="D183" s="21">
        <v>42000</v>
      </c>
      <c r="E183" s="16">
        <f>[4]การศึกษา!$F$17</f>
        <v>42000</v>
      </c>
      <c r="F183" s="162">
        <f t="shared" si="2"/>
        <v>0.46153846153846156</v>
      </c>
      <c r="G183" s="326">
        <f>[1]การศึกษา!$F$17</f>
        <v>78000</v>
      </c>
    </row>
    <row r="184" spans="1:7" x14ac:dyDescent="0.35">
      <c r="A184" s="14" t="s">
        <v>103</v>
      </c>
      <c r="B184" s="8">
        <v>276000</v>
      </c>
      <c r="C184" s="8">
        <v>161980</v>
      </c>
      <c r="D184" s="8">
        <v>452665</v>
      </c>
      <c r="E184" s="16">
        <f>[4]การศึกษา!$F$25</f>
        <v>543360</v>
      </c>
      <c r="F184" s="162">
        <f t="shared" si="2"/>
        <v>-0.1661086788565542</v>
      </c>
      <c r="G184" s="326">
        <f>[1]การศึกษา!$F$25:$F$25</f>
        <v>465960</v>
      </c>
    </row>
    <row r="185" spans="1:7" x14ac:dyDescent="0.35">
      <c r="A185" s="14" t="s">
        <v>326</v>
      </c>
      <c r="B185" s="8">
        <v>161400</v>
      </c>
      <c r="C185" s="8">
        <v>39740</v>
      </c>
      <c r="D185" s="8">
        <v>74777</v>
      </c>
      <c r="E185" s="16">
        <f>[4]การศึกษา!$F$29</f>
        <v>24000</v>
      </c>
      <c r="F185" s="162">
        <f t="shared" ref="F185:F216" si="3">((G185-E185)/G185)</f>
        <v>0.6</v>
      </c>
      <c r="G185" s="326">
        <f>[1]การศึกษา!$F$29</f>
        <v>60000</v>
      </c>
    </row>
    <row r="186" spans="1:7" x14ac:dyDescent="0.35">
      <c r="A186" s="12" t="s">
        <v>328</v>
      </c>
      <c r="B186" s="17">
        <f>B185+B184+B183+B181+B180</f>
        <v>881396</v>
      </c>
      <c r="C186" s="17">
        <v>723808</v>
      </c>
      <c r="D186" s="17">
        <f>D179</f>
        <v>1147242</v>
      </c>
      <c r="E186" s="15">
        <f>[4]การศึกษา!$F$7</f>
        <v>1845120</v>
      </c>
      <c r="F186" s="229">
        <f t="shared" si="3"/>
        <v>-3.4588527050838608E-3</v>
      </c>
      <c r="G186" s="321">
        <f>[1]การศึกษา!$F$7</f>
        <v>1838760</v>
      </c>
    </row>
    <row r="187" spans="1:7" x14ac:dyDescent="0.35">
      <c r="A187" s="12" t="s">
        <v>329</v>
      </c>
      <c r="B187" s="6"/>
      <c r="C187" s="6"/>
      <c r="D187" s="6"/>
      <c r="E187" s="16"/>
      <c r="F187" s="162"/>
      <c r="G187" s="294"/>
    </row>
    <row r="188" spans="1:7" x14ac:dyDescent="0.35">
      <c r="A188" s="12" t="s">
        <v>330</v>
      </c>
      <c r="B188" s="15">
        <f>B190+B191+B192</f>
        <v>47167</v>
      </c>
      <c r="C188" s="15">
        <v>41520</v>
      </c>
      <c r="D188" s="15">
        <f>D190+D191</f>
        <v>43680</v>
      </c>
      <c r="E188" s="15">
        <f>[4]การศึกษา!$F$37</f>
        <v>62000</v>
      </c>
      <c r="F188" s="229">
        <f t="shared" si="3"/>
        <v>0</v>
      </c>
      <c r="G188" s="321">
        <f>[1]การศึกษา!$F$37</f>
        <v>62000</v>
      </c>
    </row>
    <row r="189" spans="1:7" x14ac:dyDescent="0.35">
      <c r="A189" s="6" t="s">
        <v>331</v>
      </c>
      <c r="B189" s="20" t="s">
        <v>134</v>
      </c>
      <c r="C189" s="20" t="s">
        <v>134</v>
      </c>
      <c r="D189" s="20" t="s">
        <v>134</v>
      </c>
      <c r="E189" s="16">
        <f>[4]การศึกษา!$F$38</f>
        <v>10000</v>
      </c>
      <c r="F189" s="162">
        <f t="shared" si="3"/>
        <v>0</v>
      </c>
      <c r="G189" s="326">
        <f>[1]การศึกษา!$F$38</f>
        <v>10000</v>
      </c>
    </row>
    <row r="190" spans="1:7" x14ac:dyDescent="0.35">
      <c r="A190" s="6" t="s">
        <v>333</v>
      </c>
      <c r="B190" s="8">
        <v>8400</v>
      </c>
      <c r="C190" s="8">
        <v>5520</v>
      </c>
      <c r="D190" s="8">
        <v>1680</v>
      </c>
      <c r="E190" s="16">
        <f>[4]การศึกษา!$F$41</f>
        <v>10000</v>
      </c>
      <c r="F190" s="162">
        <f t="shared" si="3"/>
        <v>0</v>
      </c>
      <c r="G190" s="326">
        <f>[1]การศึกษา!$F$41</f>
        <v>10000</v>
      </c>
    </row>
    <row r="191" spans="1:7" x14ac:dyDescent="0.35">
      <c r="A191" s="6" t="s">
        <v>334</v>
      </c>
      <c r="B191" s="8">
        <v>36000</v>
      </c>
      <c r="C191" s="8">
        <v>36000</v>
      </c>
      <c r="D191" s="8">
        <v>42000</v>
      </c>
      <c r="E191" s="16">
        <f>[4]การศึกษา!$F$45</f>
        <v>42000</v>
      </c>
      <c r="F191" s="162">
        <f t="shared" si="3"/>
        <v>0</v>
      </c>
      <c r="G191" s="326">
        <f>[1]การศึกษา!$F$45</f>
        <v>42000</v>
      </c>
    </row>
    <row r="192" spans="1:7" x14ac:dyDescent="0.35">
      <c r="A192" s="6" t="s">
        <v>135</v>
      </c>
      <c r="B192" s="8">
        <v>2767</v>
      </c>
      <c r="C192" s="21" t="s">
        <v>134</v>
      </c>
      <c r="D192" s="21" t="s">
        <v>134</v>
      </c>
      <c r="E192" s="20" t="s">
        <v>134</v>
      </c>
      <c r="F192" s="162">
        <v>0</v>
      </c>
      <c r="G192" s="331" t="s">
        <v>134</v>
      </c>
    </row>
    <row r="193" spans="1:7" x14ac:dyDescent="0.35">
      <c r="A193" s="12" t="s">
        <v>336</v>
      </c>
      <c r="B193" s="15">
        <f>B194+B198+B199+B201</f>
        <v>305548</v>
      </c>
      <c r="C193" s="15">
        <v>447738</v>
      </c>
      <c r="D193" s="15">
        <f>D194+D195+D198+D199+D200+D201</f>
        <v>1312479</v>
      </c>
      <c r="E193" s="15">
        <f>[4]การศึกษา!$F$48</f>
        <v>1399600</v>
      </c>
      <c r="F193" s="229">
        <f t="shared" si="3"/>
        <v>-1.1868749999999999</v>
      </c>
      <c r="G193" s="321">
        <f>[1]การศึกษา!$F$48</f>
        <v>640000</v>
      </c>
    </row>
    <row r="194" spans="1:7" x14ac:dyDescent="0.35">
      <c r="A194" s="52" t="s">
        <v>337</v>
      </c>
      <c r="B194" s="154">
        <v>37840</v>
      </c>
      <c r="C194" s="154">
        <v>174390</v>
      </c>
      <c r="D194" s="154">
        <v>192110</v>
      </c>
      <c r="E194" s="103">
        <f>[4]การศึกษา!$F$49</f>
        <v>200000</v>
      </c>
      <c r="F194" s="165">
        <f t="shared" si="3"/>
        <v>0.42857142857142855</v>
      </c>
      <c r="G194" s="324">
        <f>[1]การศึกษา!$F$49</f>
        <v>350000</v>
      </c>
    </row>
    <row r="195" spans="1:7" x14ac:dyDescent="0.35">
      <c r="A195" s="4" t="s">
        <v>338</v>
      </c>
      <c r="B195" s="172" t="s">
        <v>134</v>
      </c>
      <c r="C195" s="174">
        <v>4500</v>
      </c>
      <c r="D195" s="174">
        <v>3400</v>
      </c>
      <c r="E195" s="250">
        <f>[4]การศึกษา!$F$55</f>
        <v>10000</v>
      </c>
      <c r="F195" s="171">
        <f t="shared" si="3"/>
        <v>0</v>
      </c>
      <c r="G195" s="341">
        <f>[1]การศึกษา!$F$55</f>
        <v>10000</v>
      </c>
    </row>
    <row r="196" spans="1:7" x14ac:dyDescent="0.35">
      <c r="A196" s="6" t="s">
        <v>339</v>
      </c>
      <c r="B196" s="16"/>
      <c r="C196" s="16"/>
      <c r="D196" s="16"/>
      <c r="E196" s="16"/>
      <c r="F196" s="162"/>
      <c r="G196" s="294"/>
    </row>
    <row r="197" spans="1:7" x14ac:dyDescent="0.35">
      <c r="A197" s="6" t="s">
        <v>340</v>
      </c>
      <c r="B197" s="6"/>
      <c r="C197" s="6"/>
      <c r="D197" s="6"/>
      <c r="E197" s="16"/>
      <c r="F197" s="162"/>
      <c r="G197" s="294"/>
    </row>
    <row r="198" spans="1:7" x14ac:dyDescent="0.35">
      <c r="A198" s="14" t="s">
        <v>660</v>
      </c>
      <c r="B198" s="8">
        <v>41158</v>
      </c>
      <c r="C198" s="8">
        <v>150728</v>
      </c>
      <c r="D198" s="8">
        <v>113444</v>
      </c>
      <c r="E198" s="16">
        <f>[4]การศึกษา!$F$62</f>
        <v>150000</v>
      </c>
      <c r="F198" s="162">
        <f t="shared" si="3"/>
        <v>-0.15384615384615385</v>
      </c>
      <c r="G198" s="326">
        <f>[1]การศึกษา!$F$62</f>
        <v>130000</v>
      </c>
    </row>
    <row r="199" spans="1:7" x14ac:dyDescent="0.35">
      <c r="A199" s="14" t="s">
        <v>544</v>
      </c>
      <c r="B199" s="8">
        <v>9000</v>
      </c>
      <c r="C199" s="8">
        <v>16000</v>
      </c>
      <c r="D199" s="8">
        <v>16000</v>
      </c>
      <c r="E199" s="16">
        <f>[4]การศึกษา!$F$69</f>
        <v>16000</v>
      </c>
      <c r="F199" s="162">
        <v>0</v>
      </c>
      <c r="G199" s="335" t="s">
        <v>134</v>
      </c>
    </row>
    <row r="200" spans="1:7" x14ac:dyDescent="0.35">
      <c r="A200" s="14" t="s">
        <v>606</v>
      </c>
      <c r="B200" s="20" t="s">
        <v>134</v>
      </c>
      <c r="C200" s="20" t="s">
        <v>134</v>
      </c>
      <c r="D200" s="21">
        <v>862400</v>
      </c>
      <c r="E200" s="16">
        <f>[4]การศึกษา!$F$73</f>
        <v>873600</v>
      </c>
      <c r="F200" s="162">
        <v>0</v>
      </c>
      <c r="G200" s="335" t="s">
        <v>134</v>
      </c>
    </row>
    <row r="201" spans="1:7" x14ac:dyDescent="0.35">
      <c r="A201" s="6" t="s">
        <v>341</v>
      </c>
      <c r="B201" s="21">
        <v>217550</v>
      </c>
      <c r="C201" s="21">
        <v>102120</v>
      </c>
      <c r="D201" s="21">
        <v>125125</v>
      </c>
      <c r="E201" s="16">
        <f>[4]การศึกษา!$F$78</f>
        <v>150000</v>
      </c>
      <c r="F201" s="162">
        <f t="shared" si="3"/>
        <v>0</v>
      </c>
      <c r="G201" s="326">
        <f>[1]การศึกษา!$F$67</f>
        <v>150000</v>
      </c>
    </row>
    <row r="202" spans="1:7" x14ac:dyDescent="0.35">
      <c r="A202" s="12" t="s">
        <v>342</v>
      </c>
      <c r="B202" s="15">
        <f>B203+B204+B205+B206+B207+B209+B211+B212</f>
        <v>2255627.16</v>
      </c>
      <c r="C202" s="15">
        <v>2533645.4</v>
      </c>
      <c r="D202" s="15">
        <f>D203+D205+D206+D208+D209+D211+D212</f>
        <v>1531321.56</v>
      </c>
      <c r="E202" s="15">
        <f>[4]การศึกษา!$F$81</f>
        <v>1764161.8</v>
      </c>
      <c r="F202" s="229">
        <f t="shared" si="3"/>
        <v>-3.7939179347826086</v>
      </c>
      <c r="G202" s="321">
        <f>[1]การศึกษา!$F$70</f>
        <v>368000</v>
      </c>
    </row>
    <row r="203" spans="1:7" x14ac:dyDescent="0.35">
      <c r="A203" s="6" t="s">
        <v>343</v>
      </c>
      <c r="B203" s="8">
        <v>14701</v>
      </c>
      <c r="C203" s="8">
        <v>72195</v>
      </c>
      <c r="D203" s="8">
        <v>4410</v>
      </c>
      <c r="E203" s="16">
        <f>[4]การศึกษา!$F$82</f>
        <v>80000</v>
      </c>
      <c r="F203" s="162">
        <v>-0.375</v>
      </c>
      <c r="G203" s="326">
        <f>[1]การศึกษา!$F$71</f>
        <v>50000</v>
      </c>
    </row>
    <row r="204" spans="1:7" x14ac:dyDescent="0.35">
      <c r="A204" s="6" t="s">
        <v>344</v>
      </c>
      <c r="B204" s="8">
        <v>6640</v>
      </c>
      <c r="C204" s="8">
        <v>450</v>
      </c>
      <c r="D204" s="21" t="s">
        <v>134</v>
      </c>
      <c r="E204" s="16">
        <f>[4]การศึกษา!$F$86</f>
        <v>18000</v>
      </c>
      <c r="F204" s="162">
        <f t="shared" si="3"/>
        <v>0</v>
      </c>
      <c r="G204" s="326">
        <f>[1]การศึกษา!$F$75</f>
        <v>18000</v>
      </c>
    </row>
    <row r="205" spans="1:7" x14ac:dyDescent="0.35">
      <c r="A205" s="6" t="s">
        <v>345</v>
      </c>
      <c r="B205" s="8">
        <v>38423</v>
      </c>
      <c r="C205" s="8">
        <v>40000</v>
      </c>
      <c r="D205" s="8">
        <v>47374</v>
      </c>
      <c r="E205" s="16">
        <f>[4]การศึกษา!$F$89</f>
        <v>50000</v>
      </c>
      <c r="F205" s="162">
        <f t="shared" si="3"/>
        <v>0</v>
      </c>
      <c r="G205" s="326">
        <f>[1]การศึกษา!$F$78</f>
        <v>50000</v>
      </c>
    </row>
    <row r="206" spans="1:7" x14ac:dyDescent="0.35">
      <c r="A206" s="6" t="s">
        <v>433</v>
      </c>
      <c r="B206" s="56">
        <v>1333073.1599999999</v>
      </c>
      <c r="C206" s="56">
        <v>1273496.3999999999</v>
      </c>
      <c r="D206" s="56">
        <v>1272496.56</v>
      </c>
      <c r="E206" s="16">
        <f>[4]การศึกษา!$F$93</f>
        <v>1391161.8</v>
      </c>
      <c r="F206" s="336">
        <v>-1</v>
      </c>
      <c r="G206" s="335" t="s">
        <v>134</v>
      </c>
    </row>
    <row r="207" spans="1:7" x14ac:dyDescent="0.35">
      <c r="A207" s="6" t="s">
        <v>434</v>
      </c>
      <c r="B207" s="55">
        <v>792120</v>
      </c>
      <c r="C207" s="55">
        <v>868000</v>
      </c>
      <c r="D207" s="55" t="s">
        <v>134</v>
      </c>
      <c r="E207" s="31" t="s">
        <v>134</v>
      </c>
      <c r="F207" s="162">
        <v>0</v>
      </c>
      <c r="G207" s="325" t="s">
        <v>134</v>
      </c>
    </row>
    <row r="208" spans="1:7" x14ac:dyDescent="0.35">
      <c r="A208" s="6" t="s">
        <v>112</v>
      </c>
      <c r="B208" s="31" t="s">
        <v>134</v>
      </c>
      <c r="C208" s="55">
        <v>33460</v>
      </c>
      <c r="D208" s="55">
        <v>46550</v>
      </c>
      <c r="E208" s="16">
        <f>[4]การศึกษา!$F$104</f>
        <v>201201</v>
      </c>
      <c r="F208" s="162">
        <f t="shared" si="3"/>
        <v>-3.0240200000000002</v>
      </c>
      <c r="G208" s="326">
        <f>[1]การศึกษา!$F$82</f>
        <v>50000</v>
      </c>
    </row>
    <row r="209" spans="1:7" x14ac:dyDescent="0.35">
      <c r="A209" s="6" t="s">
        <v>115</v>
      </c>
      <c r="B209" s="55">
        <v>15000</v>
      </c>
      <c r="C209" s="55">
        <v>47895</v>
      </c>
      <c r="D209" s="55">
        <v>18890</v>
      </c>
      <c r="E209" s="16">
        <f>[4]การศึกษา!$F$107</f>
        <v>159045</v>
      </c>
      <c r="F209" s="162">
        <f t="shared" si="3"/>
        <v>-5.3617999999999997</v>
      </c>
      <c r="G209" s="326">
        <f>[1]การศึกษา!$F$85</f>
        <v>25000</v>
      </c>
    </row>
    <row r="210" spans="1:7" x14ac:dyDescent="0.35">
      <c r="A210" s="6" t="s">
        <v>116</v>
      </c>
      <c r="B210" s="31" t="s">
        <v>134</v>
      </c>
      <c r="C210" s="31" t="s">
        <v>134</v>
      </c>
      <c r="D210" s="31" t="s">
        <v>134</v>
      </c>
      <c r="E210" s="16">
        <f>[4]การศึกษา!$F$110</f>
        <v>233776</v>
      </c>
      <c r="F210" s="162">
        <f t="shared" si="3"/>
        <v>-45.755200000000002</v>
      </c>
      <c r="G210" s="326">
        <f>[1]การศึกษา!$F$88</f>
        <v>5000</v>
      </c>
    </row>
    <row r="211" spans="1:7" x14ac:dyDescent="0.35">
      <c r="A211" s="52" t="s">
        <v>435</v>
      </c>
      <c r="B211" s="221">
        <v>10000</v>
      </c>
      <c r="C211" s="221">
        <v>110621</v>
      </c>
      <c r="D211" s="221">
        <v>49431</v>
      </c>
      <c r="E211" s="103">
        <f>[4]การศึกษา!$F$129</f>
        <v>80000</v>
      </c>
      <c r="F211" s="165">
        <f t="shared" si="3"/>
        <v>0</v>
      </c>
      <c r="G211" s="324">
        <f>[1]การศึกษา!$F$92</f>
        <v>80000</v>
      </c>
    </row>
    <row r="212" spans="1:7" x14ac:dyDescent="0.35">
      <c r="A212" s="4" t="s">
        <v>117</v>
      </c>
      <c r="B212" s="168">
        <v>45670</v>
      </c>
      <c r="C212" s="168">
        <v>87555</v>
      </c>
      <c r="D212" s="168">
        <v>92170</v>
      </c>
      <c r="E212" s="250">
        <f>[4]การศึกษา!$F$133</f>
        <v>90000</v>
      </c>
      <c r="F212" s="171">
        <f t="shared" si="3"/>
        <v>0</v>
      </c>
      <c r="G212" s="341">
        <f>[1]การศึกษา!$F$95</f>
        <v>90000</v>
      </c>
    </row>
    <row r="213" spans="1:7" x14ac:dyDescent="0.35">
      <c r="A213" s="12" t="s">
        <v>119</v>
      </c>
      <c r="B213" s="41">
        <f>B214+B215</f>
        <v>22292.14</v>
      </c>
      <c r="C213" s="41">
        <v>22947.200000000001</v>
      </c>
      <c r="D213" s="41">
        <f>D214+D215</f>
        <v>21658.940000000002</v>
      </c>
      <c r="E213" s="15">
        <f>[4]การศึกษา!$F$137</f>
        <v>35000</v>
      </c>
      <c r="F213" s="229">
        <f t="shared" si="3"/>
        <v>0.22222222222222221</v>
      </c>
      <c r="G213" s="321">
        <f>[1]การศึกษา!$F$100</f>
        <v>45000</v>
      </c>
    </row>
    <row r="214" spans="1:7" x14ac:dyDescent="0.35">
      <c r="A214" s="6" t="s">
        <v>120</v>
      </c>
      <c r="B214" s="36">
        <v>16559.14</v>
      </c>
      <c r="C214" s="36">
        <v>16359.2</v>
      </c>
      <c r="D214" s="36">
        <v>15754.94</v>
      </c>
      <c r="E214" s="16">
        <f>[4]การศึกษา!$F$122</f>
        <v>25000</v>
      </c>
      <c r="F214" s="162">
        <f t="shared" si="3"/>
        <v>0</v>
      </c>
      <c r="G214" s="326">
        <f>[1]การศึกษา!$F$101</f>
        <v>25000</v>
      </c>
    </row>
    <row r="215" spans="1:7" x14ac:dyDescent="0.35">
      <c r="A215" s="6" t="s">
        <v>121</v>
      </c>
      <c r="B215" s="8">
        <v>5733</v>
      </c>
      <c r="C215" s="8">
        <v>6588</v>
      </c>
      <c r="D215" s="8">
        <v>5904</v>
      </c>
      <c r="E215" s="16">
        <f>[4]การศึกษา!$F$125</f>
        <v>5000</v>
      </c>
      <c r="F215" s="162">
        <f t="shared" si="3"/>
        <v>0.75</v>
      </c>
      <c r="G215" s="326">
        <f>[1]การศึกษา!$F$104</f>
        <v>20000</v>
      </c>
    </row>
    <row r="216" spans="1:7" x14ac:dyDescent="0.35">
      <c r="A216" s="12" t="s">
        <v>125</v>
      </c>
      <c r="B216" s="41">
        <f>B213+B202+B193+B188</f>
        <v>2630634.3000000003</v>
      </c>
      <c r="C216" s="41">
        <v>3045850.6</v>
      </c>
      <c r="D216" s="41">
        <f>D213+D202+D193+D188</f>
        <v>2909139.5</v>
      </c>
      <c r="E216" s="15">
        <f>[4]การศึกษา!$F$36</f>
        <v>3260761.8</v>
      </c>
      <c r="F216" s="229">
        <f t="shared" si="3"/>
        <v>-1.9244500448430493</v>
      </c>
      <c r="G216" s="321">
        <f>[1]การศึกษา!$F$36</f>
        <v>1115000</v>
      </c>
    </row>
    <row r="217" spans="1:7" x14ac:dyDescent="0.35">
      <c r="A217" s="12" t="s">
        <v>130</v>
      </c>
      <c r="B217" s="12"/>
      <c r="C217" s="12"/>
      <c r="D217" s="12"/>
      <c r="E217" s="15"/>
      <c r="F217" s="162"/>
      <c r="G217" s="289"/>
    </row>
    <row r="218" spans="1:7" x14ac:dyDescent="0.35">
      <c r="A218" s="12" t="s">
        <v>127</v>
      </c>
      <c r="B218" s="15">
        <f>B219+B222+B223</f>
        <v>101000</v>
      </c>
      <c r="C218" s="15">
        <v>68500</v>
      </c>
      <c r="D218" s="15">
        <f>D219+D221+D222+D224</f>
        <v>73100</v>
      </c>
      <c r="E218" s="15">
        <f>[4]การศึกษา!$F$129</f>
        <v>80000</v>
      </c>
      <c r="F218" s="229">
        <v>0</v>
      </c>
      <c r="G218" s="20" t="s">
        <v>134</v>
      </c>
    </row>
    <row r="219" spans="1:7" x14ac:dyDescent="0.35">
      <c r="A219" s="6" t="s">
        <v>90</v>
      </c>
      <c r="B219" s="16">
        <v>4500</v>
      </c>
      <c r="C219" s="55" t="s">
        <v>134</v>
      </c>
      <c r="D219" s="55">
        <v>23100</v>
      </c>
      <c r="E219" s="31" t="s">
        <v>134</v>
      </c>
      <c r="F219" s="162">
        <v>0</v>
      </c>
      <c r="G219" s="20" t="s">
        <v>134</v>
      </c>
    </row>
    <row r="220" spans="1:7" x14ac:dyDescent="0.35">
      <c r="A220" s="6" t="s">
        <v>436</v>
      </c>
      <c r="B220" s="20" t="s">
        <v>134</v>
      </c>
      <c r="C220" s="55">
        <v>19500</v>
      </c>
      <c r="D220" s="20" t="s">
        <v>134</v>
      </c>
      <c r="E220" s="20" t="s">
        <v>134</v>
      </c>
      <c r="F220" s="162">
        <v>0</v>
      </c>
      <c r="G220" s="20" t="s">
        <v>134</v>
      </c>
    </row>
    <row r="221" spans="1:7" x14ac:dyDescent="0.35">
      <c r="A221" s="6" t="s">
        <v>607</v>
      </c>
      <c r="B221" s="31" t="s">
        <v>134</v>
      </c>
      <c r="C221" s="55" t="s">
        <v>134</v>
      </c>
      <c r="D221" s="55">
        <v>18000</v>
      </c>
      <c r="E221" s="16">
        <f>[4]การศึกษา!$F$138</f>
        <v>20000</v>
      </c>
      <c r="F221" s="162">
        <v>0</v>
      </c>
      <c r="G221" s="20" t="s">
        <v>134</v>
      </c>
    </row>
    <row r="222" spans="1:7" x14ac:dyDescent="0.35">
      <c r="A222" s="6" t="s">
        <v>279</v>
      </c>
      <c r="B222" s="55">
        <v>93000</v>
      </c>
      <c r="C222" s="55">
        <v>40500</v>
      </c>
      <c r="D222" s="55">
        <v>10000</v>
      </c>
      <c r="E222" s="31" t="s">
        <v>134</v>
      </c>
      <c r="F222" s="162">
        <v>0</v>
      </c>
      <c r="G222" s="20" t="s">
        <v>134</v>
      </c>
    </row>
    <row r="223" spans="1:7" x14ac:dyDescent="0.35">
      <c r="A223" s="6" t="s">
        <v>438</v>
      </c>
      <c r="B223" s="55">
        <v>3500</v>
      </c>
      <c r="C223" s="31" t="s">
        <v>134</v>
      </c>
      <c r="D223" s="31" t="s">
        <v>134</v>
      </c>
      <c r="E223" s="31" t="s">
        <v>134</v>
      </c>
      <c r="F223" s="162">
        <v>0</v>
      </c>
      <c r="G223" s="331" t="s">
        <v>134</v>
      </c>
    </row>
    <row r="224" spans="1:7" x14ac:dyDescent="0.35">
      <c r="A224" s="6" t="s">
        <v>280</v>
      </c>
      <c r="B224" s="31" t="s">
        <v>134</v>
      </c>
      <c r="C224" s="55">
        <v>8500</v>
      </c>
      <c r="D224" s="55">
        <v>22000</v>
      </c>
      <c r="E224" s="16">
        <f>[4]การศึกษา!$F$164</f>
        <v>71800</v>
      </c>
      <c r="F224" s="162">
        <v>0</v>
      </c>
      <c r="G224" s="331" t="s">
        <v>134</v>
      </c>
    </row>
    <row r="225" spans="1:7" x14ac:dyDescent="0.35">
      <c r="A225" s="6" t="s">
        <v>128</v>
      </c>
      <c r="B225" s="31" t="s">
        <v>134</v>
      </c>
      <c r="C225" s="31" t="s">
        <v>134</v>
      </c>
      <c r="D225" s="31" t="s">
        <v>134</v>
      </c>
      <c r="E225" s="16">
        <f>[4]การศึกษา!$F$177</f>
        <v>50000</v>
      </c>
      <c r="F225" s="162">
        <v>0</v>
      </c>
      <c r="G225" s="331" t="s">
        <v>134</v>
      </c>
    </row>
    <row r="226" spans="1:7" x14ac:dyDescent="0.35">
      <c r="A226" s="12" t="s">
        <v>281</v>
      </c>
      <c r="B226" s="31">
        <f>B227</f>
        <v>413800</v>
      </c>
      <c r="C226" s="31">
        <v>101400</v>
      </c>
      <c r="D226" s="31" t="s">
        <v>134</v>
      </c>
      <c r="E226" s="31">
        <f>[4]การศึกษา!$F$182</f>
        <v>143010</v>
      </c>
      <c r="F226" s="229">
        <v>1</v>
      </c>
      <c r="G226" s="325" t="s">
        <v>134</v>
      </c>
    </row>
    <row r="227" spans="1:7" x14ac:dyDescent="0.35">
      <c r="A227" s="6" t="s">
        <v>131</v>
      </c>
      <c r="B227" s="55">
        <v>413800</v>
      </c>
      <c r="C227" s="55"/>
      <c r="D227" s="31" t="s">
        <v>134</v>
      </c>
      <c r="E227" s="31">
        <f>[4]การศึกษา!$F$183</f>
        <v>143010</v>
      </c>
      <c r="F227" s="229">
        <v>1</v>
      </c>
      <c r="G227" s="325" t="s">
        <v>134</v>
      </c>
    </row>
    <row r="228" spans="1:7" x14ac:dyDescent="0.35">
      <c r="A228" s="52" t="s">
        <v>667</v>
      </c>
      <c r="B228" s="89" t="s">
        <v>134</v>
      </c>
      <c r="C228" s="221">
        <v>26400</v>
      </c>
      <c r="D228" s="89" t="s">
        <v>134</v>
      </c>
      <c r="E228" s="221">
        <f>[4]การศึกษา!$F$184</f>
        <v>28710</v>
      </c>
      <c r="F228" s="165">
        <v>1</v>
      </c>
      <c r="G228" s="342" t="s">
        <v>134</v>
      </c>
    </row>
    <row r="229" spans="1:7" x14ac:dyDescent="0.35">
      <c r="A229" s="4" t="s">
        <v>637</v>
      </c>
      <c r="B229" s="254" t="s">
        <v>134</v>
      </c>
      <c r="C229" s="255">
        <v>75000</v>
      </c>
      <c r="D229" s="254" t="s">
        <v>134</v>
      </c>
      <c r="E229" s="255" t="s">
        <v>134</v>
      </c>
      <c r="F229" s="171">
        <v>0</v>
      </c>
      <c r="G229" s="343" t="s">
        <v>134</v>
      </c>
    </row>
    <row r="230" spans="1:7" x14ac:dyDescent="0.35">
      <c r="A230" s="6" t="s">
        <v>638</v>
      </c>
      <c r="B230" s="31" t="s">
        <v>134</v>
      </c>
      <c r="C230" s="31" t="s">
        <v>134</v>
      </c>
      <c r="D230" s="31" t="s">
        <v>134</v>
      </c>
      <c r="E230" s="55">
        <f>[4]การศึกษา!$F$187</f>
        <v>114300</v>
      </c>
      <c r="F230" s="162">
        <v>1</v>
      </c>
      <c r="G230" s="335" t="s">
        <v>134</v>
      </c>
    </row>
    <row r="231" spans="1:7" x14ac:dyDescent="0.35">
      <c r="A231" s="6" t="s">
        <v>639</v>
      </c>
      <c r="B231" s="55"/>
      <c r="C231" s="55"/>
      <c r="D231" s="31" t="s">
        <v>134</v>
      </c>
      <c r="E231" s="31"/>
      <c r="F231" s="162"/>
      <c r="G231" s="325"/>
    </row>
    <row r="232" spans="1:7" x14ac:dyDescent="0.35">
      <c r="A232" s="12" t="s">
        <v>133</v>
      </c>
      <c r="B232" s="15">
        <f>B226+B218</f>
        <v>514800</v>
      </c>
      <c r="C232" s="15">
        <v>169900</v>
      </c>
      <c r="D232" s="15">
        <f>D218</f>
        <v>73100</v>
      </c>
      <c r="E232" s="31">
        <f>[4]การศึกษา!$F$144</f>
        <v>311810</v>
      </c>
      <c r="F232" s="229">
        <v>0</v>
      </c>
      <c r="G232" s="325" t="s">
        <v>134</v>
      </c>
    </row>
    <row r="233" spans="1:7" x14ac:dyDescent="0.35">
      <c r="A233" s="12" t="s">
        <v>282</v>
      </c>
      <c r="B233" s="12"/>
      <c r="C233" s="12"/>
      <c r="D233" s="12"/>
      <c r="E233" s="15"/>
      <c r="F233" s="162"/>
      <c r="G233" s="289"/>
    </row>
    <row r="234" spans="1:7" x14ac:dyDescent="0.35">
      <c r="A234" s="6" t="s">
        <v>414</v>
      </c>
      <c r="B234" s="20"/>
      <c r="C234" s="20"/>
      <c r="D234" s="20"/>
      <c r="E234" s="16"/>
      <c r="F234" s="162"/>
      <c r="G234" s="294"/>
    </row>
    <row r="235" spans="1:7" x14ac:dyDescent="0.35">
      <c r="A235" s="14" t="s">
        <v>444</v>
      </c>
      <c r="B235" s="21">
        <v>1794900</v>
      </c>
      <c r="C235" s="21">
        <v>2272000</v>
      </c>
      <c r="D235" s="21">
        <v>2232000</v>
      </c>
      <c r="E235" s="16">
        <f>[4]การศึกษา!$F$192</f>
        <v>2236000</v>
      </c>
      <c r="F235" s="162">
        <v>-1</v>
      </c>
      <c r="G235" s="335" t="s">
        <v>134</v>
      </c>
    </row>
    <row r="236" spans="1:7" x14ac:dyDescent="0.35">
      <c r="A236" s="12" t="s">
        <v>415</v>
      </c>
      <c r="B236" s="31">
        <f>B235</f>
        <v>1794900</v>
      </c>
      <c r="C236" s="31">
        <v>2272000</v>
      </c>
      <c r="D236" s="31">
        <f>D235</f>
        <v>2232000</v>
      </c>
      <c r="E236" s="15">
        <f>E235</f>
        <v>2236000</v>
      </c>
      <c r="F236" s="229">
        <v>-1</v>
      </c>
      <c r="G236" s="325" t="s">
        <v>134</v>
      </c>
    </row>
    <row r="237" spans="1:7" x14ac:dyDescent="0.35">
      <c r="A237" s="12" t="s">
        <v>416</v>
      </c>
      <c r="B237" s="41">
        <f>B236+B232+B216+B186</f>
        <v>5821730.3000000007</v>
      </c>
      <c r="C237" s="41">
        <v>6211558.5999999996</v>
      </c>
      <c r="D237" s="41">
        <f>D236+D232+D216+D186</f>
        <v>6361481.5</v>
      </c>
      <c r="E237" s="15">
        <f>[4]การศึกษา!$F$6</f>
        <v>7653691.7999999998</v>
      </c>
      <c r="F237" s="229">
        <f t="shared" ref="F237:F298" si="4">((G237-E237)/G237)</f>
        <v>-1.5911691538919885</v>
      </c>
      <c r="G237" s="321">
        <f>[1]การศึกษา!$F$6</f>
        <v>2953760</v>
      </c>
    </row>
    <row r="238" spans="1:7" x14ac:dyDescent="0.35">
      <c r="A238" s="12" t="s">
        <v>423</v>
      </c>
      <c r="B238" s="12"/>
      <c r="C238" s="12"/>
      <c r="D238" s="12"/>
      <c r="E238" s="15"/>
      <c r="F238" s="162"/>
      <c r="G238" s="289"/>
    </row>
    <row r="239" spans="1:7" x14ac:dyDescent="0.35">
      <c r="A239" s="12" t="s">
        <v>363</v>
      </c>
      <c r="B239" s="6"/>
      <c r="C239" s="6"/>
      <c r="D239" s="6"/>
      <c r="E239" s="338"/>
      <c r="F239" s="162"/>
      <c r="G239" s="289"/>
    </row>
    <row r="240" spans="1:7" x14ac:dyDescent="0.35">
      <c r="A240" s="12" t="s">
        <v>98</v>
      </c>
      <c r="B240" s="15"/>
      <c r="C240" s="15"/>
      <c r="D240" s="15"/>
      <c r="E240" s="338"/>
      <c r="F240" s="229">
        <f t="shared" ref="F240" si="5">((G240-E240)/G240)</f>
        <v>1</v>
      </c>
      <c r="G240" s="321">
        <f>[1]การศึกษา!$F$110</f>
        <v>2101140</v>
      </c>
    </row>
    <row r="241" spans="1:7" x14ac:dyDescent="0.35">
      <c r="A241" s="6" t="s">
        <v>99</v>
      </c>
      <c r="B241" s="31" t="s">
        <v>134</v>
      </c>
      <c r="C241" s="31" t="s">
        <v>134</v>
      </c>
      <c r="D241" s="31" t="s">
        <v>134</v>
      </c>
      <c r="E241" s="31" t="s">
        <v>134</v>
      </c>
      <c r="F241" s="162">
        <v>1</v>
      </c>
      <c r="G241" s="326">
        <f>[1]การศึกษา!$F$111</f>
        <v>1626240</v>
      </c>
    </row>
    <row r="242" spans="1:7" x14ac:dyDescent="0.35">
      <c r="A242" s="14" t="s">
        <v>103</v>
      </c>
      <c r="B242" s="31" t="s">
        <v>134</v>
      </c>
      <c r="C242" s="31" t="s">
        <v>134</v>
      </c>
      <c r="D242" s="31" t="s">
        <v>134</v>
      </c>
      <c r="E242" s="31" t="s">
        <v>134</v>
      </c>
      <c r="F242" s="162">
        <v>1</v>
      </c>
      <c r="G242" s="326">
        <f>[1]การศึกษา!$F$116</f>
        <v>413280</v>
      </c>
    </row>
    <row r="243" spans="1:7" x14ac:dyDescent="0.35">
      <c r="A243" s="14" t="s">
        <v>326</v>
      </c>
      <c r="B243" s="31" t="s">
        <v>134</v>
      </c>
      <c r="C243" s="31" t="s">
        <v>134</v>
      </c>
      <c r="D243" s="31" t="s">
        <v>134</v>
      </c>
      <c r="E243" s="31" t="s">
        <v>134</v>
      </c>
      <c r="F243" s="162">
        <v>1</v>
      </c>
      <c r="G243" s="326">
        <f>[1]การศึกษา!$F$121</f>
        <v>61620</v>
      </c>
    </row>
    <row r="244" spans="1:7" x14ac:dyDescent="0.35">
      <c r="A244" s="12" t="s">
        <v>328</v>
      </c>
      <c r="B244" s="31" t="s">
        <v>134</v>
      </c>
      <c r="C244" s="31" t="s">
        <v>134</v>
      </c>
      <c r="D244" s="31" t="s">
        <v>134</v>
      </c>
      <c r="E244" s="31" t="s">
        <v>134</v>
      </c>
      <c r="F244" s="162">
        <v>1</v>
      </c>
      <c r="G244" s="321">
        <f>[1]การศึกษา!$F$109</f>
        <v>2101140</v>
      </c>
    </row>
    <row r="245" spans="1:7" x14ac:dyDescent="0.35">
      <c r="A245" s="101" t="s">
        <v>329</v>
      </c>
      <c r="B245" s="101"/>
      <c r="C245" s="101"/>
      <c r="D245" s="101"/>
      <c r="E245" s="337"/>
      <c r="F245" s="165"/>
      <c r="G245" s="295"/>
    </row>
    <row r="246" spans="1:7" x14ac:dyDescent="0.35">
      <c r="A246" s="13" t="s">
        <v>336</v>
      </c>
      <c r="B246" s="166">
        <f>B250</f>
        <v>26750</v>
      </c>
      <c r="C246" s="166">
        <v>121910</v>
      </c>
      <c r="D246" s="166">
        <f>D250+D251</f>
        <v>153791</v>
      </c>
      <c r="E246" s="254" t="s">
        <v>134</v>
      </c>
      <c r="F246" s="230">
        <v>1</v>
      </c>
      <c r="G246" s="330">
        <f>[1]การศึกษา!$F$129</f>
        <v>1153400</v>
      </c>
    </row>
    <row r="247" spans="1:7" x14ac:dyDescent="0.35">
      <c r="A247" s="6" t="s">
        <v>339</v>
      </c>
      <c r="B247" s="20"/>
      <c r="C247" s="20"/>
      <c r="D247" s="20"/>
      <c r="E247" s="16"/>
      <c r="F247" s="162"/>
      <c r="G247" s="294"/>
    </row>
    <row r="248" spans="1:7" x14ac:dyDescent="0.35">
      <c r="A248" s="6" t="s">
        <v>340</v>
      </c>
      <c r="B248" s="8"/>
      <c r="C248" s="8"/>
      <c r="D248" s="8"/>
      <c r="E248" s="15"/>
      <c r="F248" s="162"/>
      <c r="G248" s="289"/>
    </row>
    <row r="249" spans="1:7" x14ac:dyDescent="0.35">
      <c r="A249" s="6" t="s">
        <v>699</v>
      </c>
      <c r="B249" s="31" t="s">
        <v>134</v>
      </c>
      <c r="C249" s="31" t="s">
        <v>134</v>
      </c>
      <c r="D249" s="31" t="s">
        <v>134</v>
      </c>
      <c r="E249" s="31" t="s">
        <v>134</v>
      </c>
      <c r="F249" s="162">
        <v>1</v>
      </c>
      <c r="G249" s="326">
        <f>[1]การศึกษา!$F$133</f>
        <v>1153400</v>
      </c>
    </row>
    <row r="250" spans="1:7" x14ac:dyDescent="0.35">
      <c r="A250" s="14" t="s">
        <v>445</v>
      </c>
      <c r="B250" s="8">
        <v>26750</v>
      </c>
      <c r="C250" s="8">
        <v>26000</v>
      </c>
      <c r="D250" s="8">
        <v>34562</v>
      </c>
      <c r="E250" s="20" t="s">
        <v>134</v>
      </c>
      <c r="F250" s="162">
        <v>0</v>
      </c>
      <c r="G250" s="331" t="s">
        <v>134</v>
      </c>
    </row>
    <row r="251" spans="1:7" x14ac:dyDescent="0.35">
      <c r="A251" s="14" t="s">
        <v>446</v>
      </c>
      <c r="B251" s="20" t="s">
        <v>134</v>
      </c>
      <c r="C251" s="21">
        <v>95910</v>
      </c>
      <c r="D251" s="21">
        <v>119229</v>
      </c>
      <c r="E251" s="16">
        <f>[4]การศึกษา!$F$215</f>
        <v>120000</v>
      </c>
      <c r="F251" s="237">
        <v>-1</v>
      </c>
      <c r="G251" s="335" t="s">
        <v>134</v>
      </c>
    </row>
    <row r="252" spans="1:7" ht="21" customHeight="1" x14ac:dyDescent="0.35">
      <c r="A252" s="12" t="s">
        <v>342</v>
      </c>
      <c r="B252" s="41">
        <v>1333073.1599999999</v>
      </c>
      <c r="C252" s="20" t="s">
        <v>134</v>
      </c>
      <c r="D252" s="20" t="s">
        <v>134</v>
      </c>
      <c r="E252" s="20" t="s">
        <v>134</v>
      </c>
      <c r="F252" s="229">
        <v>1</v>
      </c>
      <c r="G252" s="333">
        <f>[1]การศึกษา!$F$144</f>
        <v>1401041</v>
      </c>
    </row>
    <row r="253" spans="1:7" ht="21" customHeight="1" x14ac:dyDescent="0.35">
      <c r="A253" s="6" t="s">
        <v>700</v>
      </c>
      <c r="B253" s="41" t="s">
        <v>134</v>
      </c>
      <c r="C253" s="20" t="s">
        <v>134</v>
      </c>
      <c r="D253" s="20" t="s">
        <v>134</v>
      </c>
      <c r="E253" s="20" t="s">
        <v>134</v>
      </c>
      <c r="F253" s="162">
        <v>1</v>
      </c>
      <c r="G253" s="332">
        <f>[1]การศึกษา!$F$145</f>
        <v>1401041</v>
      </c>
    </row>
    <row r="254" spans="1:7" x14ac:dyDescent="0.35">
      <c r="A254" s="12" t="s">
        <v>125</v>
      </c>
      <c r="B254" s="41">
        <f>B252+B246</f>
        <v>1359823.16</v>
      </c>
      <c r="C254" s="41">
        <v>121910</v>
      </c>
      <c r="D254" s="15">
        <f>D246</f>
        <v>153791</v>
      </c>
      <c r="E254" s="15">
        <f>E251</f>
        <v>120000</v>
      </c>
      <c r="F254" s="244">
        <v>41.67</v>
      </c>
      <c r="G254" s="321">
        <f>[1]การศึกษา!$F$128</f>
        <v>2554441</v>
      </c>
    </row>
    <row r="255" spans="1:7" x14ac:dyDescent="0.35">
      <c r="A255" s="12" t="s">
        <v>130</v>
      </c>
      <c r="B255" s="12"/>
      <c r="C255" s="12"/>
      <c r="D255" s="12"/>
      <c r="E255" s="15"/>
      <c r="F255" s="162"/>
      <c r="G255" s="289"/>
    </row>
    <row r="256" spans="1:7" x14ac:dyDescent="0.35">
      <c r="A256" s="12" t="s">
        <v>127</v>
      </c>
      <c r="B256" s="20" t="s">
        <v>134</v>
      </c>
      <c r="C256" s="20" t="s">
        <v>134</v>
      </c>
      <c r="D256" s="20" t="s">
        <v>134</v>
      </c>
      <c r="E256" s="20" t="s">
        <v>134</v>
      </c>
      <c r="F256" s="229">
        <v>1</v>
      </c>
      <c r="G256" s="178">
        <f>[1]การศึกษา!$F$173</f>
        <v>64500</v>
      </c>
    </row>
    <row r="257" spans="1:7" x14ac:dyDescent="0.35">
      <c r="A257" s="6" t="s">
        <v>90</v>
      </c>
      <c r="B257" s="31" t="s">
        <v>134</v>
      </c>
      <c r="C257" s="20" t="s">
        <v>134</v>
      </c>
      <c r="D257" s="20" t="s">
        <v>134</v>
      </c>
      <c r="E257" s="20" t="s">
        <v>134</v>
      </c>
      <c r="F257" s="162">
        <v>1</v>
      </c>
      <c r="G257" s="170">
        <f>[1]การศึกษา!$F$174</f>
        <v>51500</v>
      </c>
    </row>
    <row r="258" spans="1:7" x14ac:dyDescent="0.35">
      <c r="A258" s="6" t="s">
        <v>436</v>
      </c>
      <c r="B258" s="20" t="s">
        <v>134</v>
      </c>
      <c r="C258" s="20" t="s">
        <v>134</v>
      </c>
      <c r="D258" s="20" t="s">
        <v>134</v>
      </c>
      <c r="E258" s="20" t="s">
        <v>134</v>
      </c>
      <c r="F258" s="162">
        <v>1</v>
      </c>
      <c r="G258" s="170">
        <f>[1]การศึกษา!$F$196</f>
        <v>6500</v>
      </c>
    </row>
    <row r="259" spans="1:7" x14ac:dyDescent="0.35">
      <c r="A259" s="6" t="s">
        <v>279</v>
      </c>
      <c r="B259" s="31" t="s">
        <v>134</v>
      </c>
      <c r="C259" s="31" t="s">
        <v>134</v>
      </c>
      <c r="D259" s="31" t="s">
        <v>134</v>
      </c>
      <c r="E259" s="31" t="s">
        <v>134</v>
      </c>
      <c r="F259" s="162">
        <v>1</v>
      </c>
      <c r="G259" s="170">
        <f>[1]การศึกษา!$F$201</f>
        <v>6500</v>
      </c>
    </row>
    <row r="260" spans="1:7" x14ac:dyDescent="0.35">
      <c r="A260" s="12" t="s">
        <v>281</v>
      </c>
      <c r="B260" s="31" t="s">
        <v>134</v>
      </c>
      <c r="C260" s="31" t="s">
        <v>134</v>
      </c>
      <c r="D260" s="31" t="s">
        <v>134</v>
      </c>
      <c r="E260" s="31" t="s">
        <v>134</v>
      </c>
      <c r="F260" s="229">
        <v>1</v>
      </c>
      <c r="G260" s="325">
        <f>[1]การศึกษา!$F$207</f>
        <v>15200</v>
      </c>
    </row>
    <row r="261" spans="1:7" x14ac:dyDescent="0.35">
      <c r="A261" s="6" t="s">
        <v>131</v>
      </c>
      <c r="B261" s="31" t="s">
        <v>134</v>
      </c>
      <c r="C261" s="31" t="s">
        <v>134</v>
      </c>
      <c r="D261" s="31" t="s">
        <v>134</v>
      </c>
      <c r="E261" s="31" t="s">
        <v>134</v>
      </c>
      <c r="F261" s="229">
        <v>1</v>
      </c>
      <c r="G261" s="325">
        <f>[1]การศึกษา!$F$208</f>
        <v>15200</v>
      </c>
    </row>
    <row r="262" spans="1:7" x14ac:dyDescent="0.35">
      <c r="A262" s="52" t="s">
        <v>701</v>
      </c>
      <c r="B262" s="89" t="s">
        <v>134</v>
      </c>
      <c r="C262" s="89" t="s">
        <v>134</v>
      </c>
      <c r="D262" s="89" t="s">
        <v>134</v>
      </c>
      <c r="E262" s="89" t="s">
        <v>134</v>
      </c>
      <c r="F262" s="165">
        <v>1</v>
      </c>
      <c r="G262" s="342">
        <f>[1]การศึกษา!$F$209</f>
        <v>15200</v>
      </c>
    </row>
    <row r="263" spans="1:7" x14ac:dyDescent="0.35">
      <c r="A263" s="13" t="s">
        <v>133</v>
      </c>
      <c r="B263" s="254" t="s">
        <v>134</v>
      </c>
      <c r="C263" s="254" t="s">
        <v>134</v>
      </c>
      <c r="D263" s="254" t="s">
        <v>134</v>
      </c>
      <c r="E263" s="254" t="s">
        <v>134</v>
      </c>
      <c r="F263" s="230">
        <v>1</v>
      </c>
      <c r="G263" s="340">
        <f>[1]การศึกษา!$F$172</f>
        <v>79700</v>
      </c>
    </row>
    <row r="264" spans="1:7" x14ac:dyDescent="0.35">
      <c r="A264" s="12" t="s">
        <v>282</v>
      </c>
      <c r="B264" s="31"/>
      <c r="C264" s="31"/>
      <c r="D264" s="31"/>
      <c r="E264" s="31"/>
      <c r="F264" s="162"/>
      <c r="G264" s="293"/>
    </row>
    <row r="265" spans="1:7" x14ac:dyDescent="0.35">
      <c r="A265" s="6" t="s">
        <v>414</v>
      </c>
      <c r="B265" s="31"/>
      <c r="C265" s="31"/>
      <c r="D265" s="31"/>
      <c r="E265" s="16"/>
      <c r="F265" s="162"/>
      <c r="G265" s="294"/>
    </row>
    <row r="266" spans="1:7" x14ac:dyDescent="0.35">
      <c r="A266" s="14" t="s">
        <v>702</v>
      </c>
      <c r="B266" s="31" t="s">
        <v>134</v>
      </c>
      <c r="C266" s="31" t="s">
        <v>134</v>
      </c>
      <c r="D266" s="31" t="s">
        <v>134</v>
      </c>
      <c r="E266" s="31" t="s">
        <v>134</v>
      </c>
      <c r="F266" s="162">
        <v>1</v>
      </c>
      <c r="G266" s="326">
        <f>[1]การศึกษา!$F$214</f>
        <v>384000</v>
      </c>
    </row>
    <row r="267" spans="1:7" x14ac:dyDescent="0.35">
      <c r="A267" s="14" t="s">
        <v>703</v>
      </c>
      <c r="B267" s="31" t="s">
        <v>134</v>
      </c>
      <c r="C267" s="31" t="s">
        <v>134</v>
      </c>
      <c r="D267" s="31" t="s">
        <v>134</v>
      </c>
      <c r="E267" s="31" t="s">
        <v>134</v>
      </c>
      <c r="F267" s="162">
        <v>1</v>
      </c>
      <c r="G267" s="326">
        <f>[1]การศึกษา!$F$217</f>
        <v>312000</v>
      </c>
    </row>
    <row r="268" spans="1:7" x14ac:dyDescent="0.35">
      <c r="A268" s="14" t="s">
        <v>704</v>
      </c>
      <c r="B268" s="31" t="s">
        <v>134</v>
      </c>
      <c r="C268" s="31" t="s">
        <v>134</v>
      </c>
      <c r="D268" s="31" t="s">
        <v>134</v>
      </c>
      <c r="E268" s="31" t="s">
        <v>134</v>
      </c>
      <c r="F268" s="162">
        <v>1</v>
      </c>
      <c r="G268" s="326">
        <f>[1]การศึกษา!$F$220</f>
        <v>452000</v>
      </c>
    </row>
    <row r="269" spans="1:7" x14ac:dyDescent="0.35">
      <c r="A269" s="14" t="s">
        <v>705</v>
      </c>
      <c r="B269" s="31" t="s">
        <v>134</v>
      </c>
      <c r="C269" s="31" t="s">
        <v>134</v>
      </c>
      <c r="D269" s="31" t="s">
        <v>134</v>
      </c>
      <c r="E269" s="31" t="s">
        <v>134</v>
      </c>
      <c r="F269" s="162">
        <v>1</v>
      </c>
      <c r="G269" s="326">
        <f>[1]การศึกษา!$F$223</f>
        <v>108000</v>
      </c>
    </row>
    <row r="270" spans="1:7" x14ac:dyDescent="0.35">
      <c r="A270" s="14" t="s">
        <v>706</v>
      </c>
      <c r="B270" s="31" t="s">
        <v>134</v>
      </c>
      <c r="C270" s="31" t="s">
        <v>134</v>
      </c>
      <c r="D270" s="31" t="s">
        <v>134</v>
      </c>
      <c r="E270" s="31" t="s">
        <v>134</v>
      </c>
      <c r="F270" s="162">
        <v>1</v>
      </c>
      <c r="G270" s="326">
        <f>[1]การศึกษา!$F$226</f>
        <v>988000</v>
      </c>
    </row>
    <row r="271" spans="1:7" x14ac:dyDescent="0.35">
      <c r="A271" s="14" t="s">
        <v>608</v>
      </c>
      <c r="B271" s="31" t="s">
        <v>134</v>
      </c>
      <c r="C271" s="55">
        <v>20000</v>
      </c>
      <c r="D271" s="55">
        <v>20000</v>
      </c>
      <c r="E271" s="16">
        <f>[4]การศึกษา!$F$221</f>
        <v>20000</v>
      </c>
      <c r="F271" s="162">
        <v>-1</v>
      </c>
      <c r="G271" s="335" t="s">
        <v>134</v>
      </c>
    </row>
    <row r="272" spans="1:7" x14ac:dyDescent="0.35">
      <c r="A272" s="6" t="s">
        <v>417</v>
      </c>
      <c r="B272" s="31"/>
      <c r="C272" s="31"/>
      <c r="D272" s="31"/>
      <c r="E272" s="16"/>
      <c r="F272" s="162"/>
      <c r="G272" s="335"/>
    </row>
    <row r="273" spans="1:7" x14ac:dyDescent="0.35">
      <c r="A273" s="14" t="s">
        <v>447</v>
      </c>
      <c r="B273" s="31" t="s">
        <v>134</v>
      </c>
      <c r="C273" s="55">
        <v>10000</v>
      </c>
      <c r="D273" s="55" t="s">
        <v>134</v>
      </c>
      <c r="E273" s="55">
        <f>[4]การศึกษา!$F$226</f>
        <v>37000</v>
      </c>
      <c r="F273" s="162">
        <v>-1</v>
      </c>
      <c r="G273" s="335" t="s">
        <v>134</v>
      </c>
    </row>
    <row r="274" spans="1:7" ht="21" customHeight="1" x14ac:dyDescent="0.35">
      <c r="A274" s="12" t="s">
        <v>415</v>
      </c>
      <c r="B274" s="31" t="s">
        <v>134</v>
      </c>
      <c r="C274" s="31">
        <v>30000</v>
      </c>
      <c r="D274" s="31">
        <f>D271</f>
        <v>20000</v>
      </c>
      <c r="E274" s="15">
        <f>[4]การศึกษา!$F$219</f>
        <v>57000</v>
      </c>
      <c r="F274" s="229">
        <v>0.97460000000000002</v>
      </c>
      <c r="G274" s="325">
        <f>[1]การศึกษา!$F$212</f>
        <v>2244000</v>
      </c>
    </row>
    <row r="275" spans="1:7" x14ac:dyDescent="0.35">
      <c r="A275" s="12" t="s">
        <v>418</v>
      </c>
      <c r="B275" s="41">
        <f>B254</f>
        <v>1359823.16</v>
      </c>
      <c r="C275" s="15">
        <v>151910</v>
      </c>
      <c r="D275" s="15">
        <f>D274+D254</f>
        <v>173791</v>
      </c>
      <c r="E275" s="15">
        <f>[4]การศึกษา!$F$210</f>
        <v>177000</v>
      </c>
      <c r="F275" s="229">
        <v>0.97460000000000002</v>
      </c>
      <c r="G275" s="321">
        <f>[1]การศึกษา!$F$108</f>
        <v>6979281</v>
      </c>
    </row>
    <row r="276" spans="1:7" x14ac:dyDescent="0.35">
      <c r="A276" s="12" t="s">
        <v>425</v>
      </c>
      <c r="B276" s="12"/>
      <c r="C276" s="12"/>
      <c r="D276" s="12"/>
      <c r="E276" s="15"/>
      <c r="F276" s="162"/>
      <c r="G276" s="289"/>
    </row>
    <row r="277" spans="1:7" x14ac:dyDescent="0.35">
      <c r="A277" s="12" t="s">
        <v>282</v>
      </c>
      <c r="B277" s="31" t="s">
        <v>134</v>
      </c>
      <c r="C277" s="17">
        <v>45000</v>
      </c>
      <c r="D277" s="31" t="s">
        <v>134</v>
      </c>
      <c r="E277" s="31" t="s">
        <v>134</v>
      </c>
      <c r="F277" s="31" t="s">
        <v>134</v>
      </c>
      <c r="G277" s="325" t="s">
        <v>134</v>
      </c>
    </row>
    <row r="278" spans="1:7" x14ac:dyDescent="0.35">
      <c r="A278" s="6" t="s">
        <v>414</v>
      </c>
      <c r="B278" s="31"/>
      <c r="C278" s="31"/>
      <c r="D278" s="15"/>
      <c r="E278" s="15"/>
      <c r="F278" s="162"/>
      <c r="G278" s="321"/>
    </row>
    <row r="279" spans="1:7" x14ac:dyDescent="0.35">
      <c r="A279" s="101" t="s">
        <v>415</v>
      </c>
      <c r="B279" s="98" t="s">
        <v>134</v>
      </c>
      <c r="C279" s="87">
        <v>45000</v>
      </c>
      <c r="D279" s="98" t="s">
        <v>134</v>
      </c>
      <c r="E279" s="98" t="s">
        <v>134</v>
      </c>
      <c r="F279" s="231">
        <v>0</v>
      </c>
      <c r="G279" s="346" t="s">
        <v>134</v>
      </c>
    </row>
    <row r="280" spans="1:7" x14ac:dyDescent="0.35">
      <c r="A280" s="13" t="s">
        <v>419</v>
      </c>
      <c r="B280" s="172" t="s">
        <v>134</v>
      </c>
      <c r="C280" s="347">
        <v>45000</v>
      </c>
      <c r="D280" s="172" t="s">
        <v>134</v>
      </c>
      <c r="E280" s="172" t="s">
        <v>134</v>
      </c>
      <c r="F280" s="230">
        <v>0</v>
      </c>
      <c r="G280" s="348" t="s">
        <v>134</v>
      </c>
    </row>
    <row r="281" spans="1:7" ht="21" customHeight="1" x14ac:dyDescent="0.35">
      <c r="A281" s="12" t="s">
        <v>283</v>
      </c>
      <c r="B281" s="12"/>
      <c r="C281" s="12"/>
      <c r="D281" s="12"/>
      <c r="E281" s="15"/>
      <c r="F281" s="162"/>
      <c r="G281" s="289"/>
    </row>
    <row r="282" spans="1:7" x14ac:dyDescent="0.35">
      <c r="A282" s="12" t="s">
        <v>329</v>
      </c>
      <c r="B282" s="12"/>
      <c r="C282" s="12"/>
      <c r="D282" s="12"/>
      <c r="E282" s="15"/>
      <c r="F282" s="162"/>
      <c r="G282" s="289"/>
    </row>
    <row r="283" spans="1:7" x14ac:dyDescent="0.35">
      <c r="A283" s="12" t="s">
        <v>336</v>
      </c>
      <c r="B283" s="15">
        <v>99979</v>
      </c>
      <c r="C283" s="31" t="s">
        <v>134</v>
      </c>
      <c r="D283" s="31" t="s">
        <v>134</v>
      </c>
      <c r="E283" s="31" t="s">
        <v>134</v>
      </c>
      <c r="F283" s="229">
        <v>0</v>
      </c>
      <c r="G283" s="325" t="s">
        <v>134</v>
      </c>
    </row>
    <row r="284" spans="1:7" x14ac:dyDescent="0.35">
      <c r="A284" s="12" t="s">
        <v>125</v>
      </c>
      <c r="B284" s="15">
        <f>B283</f>
        <v>99979</v>
      </c>
      <c r="C284" s="31" t="s">
        <v>134</v>
      </c>
      <c r="D284" s="31" t="s">
        <v>134</v>
      </c>
      <c r="E284" s="31" t="s">
        <v>134</v>
      </c>
      <c r="F284" s="229">
        <v>0</v>
      </c>
      <c r="G284" s="325" t="s">
        <v>134</v>
      </c>
    </row>
    <row r="285" spans="1:7" x14ac:dyDescent="0.35">
      <c r="A285" s="12" t="s">
        <v>282</v>
      </c>
      <c r="B285" s="12"/>
      <c r="C285" s="12"/>
      <c r="D285" s="12"/>
      <c r="E285" s="15"/>
      <c r="F285" s="162"/>
      <c r="G285" s="321"/>
    </row>
    <row r="286" spans="1:7" x14ac:dyDescent="0.35">
      <c r="A286" s="6" t="s">
        <v>414</v>
      </c>
      <c r="B286" s="12"/>
      <c r="C286" s="12"/>
      <c r="D286" s="12"/>
      <c r="E286" s="31"/>
      <c r="F286" s="162"/>
      <c r="G286" s="325"/>
    </row>
    <row r="287" spans="1:7" x14ac:dyDescent="0.35">
      <c r="A287" s="14" t="s">
        <v>153</v>
      </c>
      <c r="B287" s="8">
        <v>1794900</v>
      </c>
      <c r="C287" s="31" t="s">
        <v>134</v>
      </c>
      <c r="D287" s="31" t="s">
        <v>134</v>
      </c>
      <c r="E287" s="31" t="s">
        <v>134</v>
      </c>
      <c r="F287" s="162">
        <v>0</v>
      </c>
      <c r="G287" s="325" t="s">
        <v>134</v>
      </c>
    </row>
    <row r="288" spans="1:7" x14ac:dyDescent="0.35">
      <c r="A288" s="12" t="s">
        <v>415</v>
      </c>
      <c r="B288" s="15">
        <f>B287</f>
        <v>1794900</v>
      </c>
      <c r="C288" s="31" t="s">
        <v>134</v>
      </c>
      <c r="D288" s="31" t="s">
        <v>134</v>
      </c>
      <c r="E288" s="31" t="s">
        <v>134</v>
      </c>
      <c r="F288" s="229">
        <v>0</v>
      </c>
      <c r="G288" s="325" t="s">
        <v>134</v>
      </c>
    </row>
    <row r="289" spans="1:7" x14ac:dyDescent="0.35">
      <c r="A289" s="12" t="s">
        <v>420</v>
      </c>
      <c r="B289" s="15">
        <f>B288+B284</f>
        <v>1894879</v>
      </c>
      <c r="C289" s="248" t="s">
        <v>134</v>
      </c>
      <c r="D289" s="31" t="s">
        <v>134</v>
      </c>
      <c r="E289" s="248" t="s">
        <v>134</v>
      </c>
      <c r="F289" s="229">
        <v>0</v>
      </c>
      <c r="G289" s="339" t="s">
        <v>134</v>
      </c>
    </row>
    <row r="290" spans="1:7" x14ac:dyDescent="0.35">
      <c r="A290" s="12" t="s">
        <v>421</v>
      </c>
      <c r="B290" s="41">
        <f>B289+B275+B237</f>
        <v>9076432.4600000009</v>
      </c>
      <c r="C290" s="41">
        <v>6408468.5999999996</v>
      </c>
      <c r="D290" s="31">
        <f>D275+D237</f>
        <v>6535272.5</v>
      </c>
      <c r="E290" s="248">
        <f>E275+E237</f>
        <v>7830691.7999999998</v>
      </c>
      <c r="F290" s="229">
        <f t="shared" si="4"/>
        <v>0.21165212143994977</v>
      </c>
      <c r="G290" s="339">
        <f>G275+G237</f>
        <v>9933041</v>
      </c>
    </row>
    <row r="291" spans="1:7" x14ac:dyDescent="0.35">
      <c r="A291" s="12" t="s">
        <v>284</v>
      </c>
      <c r="B291" s="12"/>
      <c r="C291" s="12"/>
      <c r="D291" s="12"/>
      <c r="E291" s="15"/>
      <c r="F291" s="162"/>
      <c r="G291" s="289"/>
    </row>
    <row r="292" spans="1:7" ht="21" customHeight="1" x14ac:dyDescent="0.35">
      <c r="A292" s="12" t="s">
        <v>285</v>
      </c>
      <c r="B292" s="12"/>
      <c r="C292" s="12"/>
      <c r="D292" s="12"/>
      <c r="E292" s="15"/>
      <c r="F292" s="162"/>
      <c r="G292" s="289"/>
    </row>
    <row r="293" spans="1:7" x14ac:dyDescent="0.35">
      <c r="A293" s="12" t="s">
        <v>329</v>
      </c>
      <c r="B293" s="12"/>
      <c r="C293" s="12"/>
      <c r="D293" s="12"/>
      <c r="E293" s="15"/>
      <c r="F293" s="162"/>
      <c r="G293" s="289"/>
    </row>
    <row r="294" spans="1:7" x14ac:dyDescent="0.35">
      <c r="A294" s="12" t="s">
        <v>336</v>
      </c>
      <c r="B294" s="31" t="s">
        <v>134</v>
      </c>
      <c r="C294" s="31">
        <v>7500</v>
      </c>
      <c r="D294" s="31">
        <f>D295</f>
        <v>76263</v>
      </c>
      <c r="E294" s="31" t="s">
        <v>134</v>
      </c>
      <c r="F294" s="229">
        <v>0</v>
      </c>
      <c r="G294" s="31" t="s">
        <v>134</v>
      </c>
    </row>
    <row r="295" spans="1:7" x14ac:dyDescent="0.35">
      <c r="A295" s="12" t="s">
        <v>342</v>
      </c>
      <c r="B295" s="15">
        <f>B296</f>
        <v>80000</v>
      </c>
      <c r="C295" s="15">
        <v>11588</v>
      </c>
      <c r="D295" s="15">
        <f>D296</f>
        <v>76263</v>
      </c>
      <c r="E295" s="15">
        <f>[4]สาธารณสุข!$F$8</f>
        <v>50000</v>
      </c>
      <c r="F295" s="229">
        <f t="shared" si="4"/>
        <v>0</v>
      </c>
      <c r="G295" s="321">
        <f>[1]สาธารณสุข!$F$8</f>
        <v>50000</v>
      </c>
    </row>
    <row r="296" spans="1:7" x14ac:dyDescent="0.35">
      <c r="A296" s="52" t="s">
        <v>136</v>
      </c>
      <c r="B296" s="99">
        <v>80000</v>
      </c>
      <c r="C296" s="99">
        <v>11588</v>
      </c>
      <c r="D296" s="99">
        <v>76263</v>
      </c>
      <c r="E296" s="103">
        <f>[4]สาธารณสุข!$F$9</f>
        <v>50000</v>
      </c>
      <c r="F296" s="165">
        <f t="shared" si="4"/>
        <v>0</v>
      </c>
      <c r="G296" s="324">
        <f>[1]สาธารณสุข!$F$9</f>
        <v>50000</v>
      </c>
    </row>
    <row r="297" spans="1:7" x14ac:dyDescent="0.35">
      <c r="A297" s="13" t="s">
        <v>125</v>
      </c>
      <c r="B297" s="167">
        <f>B295</f>
        <v>80000</v>
      </c>
      <c r="C297" s="167">
        <v>19088</v>
      </c>
      <c r="D297" s="167">
        <f>D294</f>
        <v>76263</v>
      </c>
      <c r="E297" s="167">
        <f>[4]สาธารณสุข!$F$7</f>
        <v>50000</v>
      </c>
      <c r="F297" s="171">
        <f t="shared" si="4"/>
        <v>0</v>
      </c>
      <c r="G297" s="330">
        <f>[1]สาธารณสุข!$F$7</f>
        <v>50000</v>
      </c>
    </row>
    <row r="298" spans="1:7" x14ac:dyDescent="0.35">
      <c r="A298" s="12" t="s">
        <v>286</v>
      </c>
      <c r="B298" s="15">
        <f>B297</f>
        <v>80000</v>
      </c>
      <c r="C298" s="15">
        <v>19088</v>
      </c>
      <c r="D298" s="15">
        <f>D297</f>
        <v>76263</v>
      </c>
      <c r="E298" s="15">
        <f>[4]สาธารณสุข!$F$6</f>
        <v>50000</v>
      </c>
      <c r="F298" s="162">
        <f t="shared" si="4"/>
        <v>0</v>
      </c>
      <c r="G298" s="321">
        <f>[1]สาธารณสุข!$F$6</f>
        <v>50000</v>
      </c>
    </row>
    <row r="299" spans="1:7" x14ac:dyDescent="0.35">
      <c r="A299" s="12" t="s">
        <v>222</v>
      </c>
      <c r="B299" s="12"/>
      <c r="C299" s="12"/>
      <c r="D299" s="12"/>
      <c r="E299" s="15"/>
      <c r="F299" s="162"/>
      <c r="G299" s="289"/>
    </row>
    <row r="300" spans="1:7" x14ac:dyDescent="0.35">
      <c r="A300" s="12" t="s">
        <v>329</v>
      </c>
      <c r="B300" s="12"/>
      <c r="C300" s="12"/>
      <c r="D300" s="12"/>
      <c r="E300" s="15"/>
      <c r="F300" s="162"/>
      <c r="G300" s="289"/>
    </row>
    <row r="301" spans="1:7" x14ac:dyDescent="0.35">
      <c r="A301" s="12" t="s">
        <v>336</v>
      </c>
      <c r="B301" s="31" t="s">
        <v>134</v>
      </c>
      <c r="C301" s="31">
        <v>37892</v>
      </c>
      <c r="D301" s="31" t="s">
        <v>134</v>
      </c>
      <c r="E301" s="15">
        <f>[4]สาธารณสุข!$F$16</f>
        <v>50000</v>
      </c>
      <c r="F301" s="229">
        <f t="shared" ref="F301:F351" si="6">((G301-E301)/G301)</f>
        <v>-1.6053647632595001E-2</v>
      </c>
      <c r="G301" s="321">
        <f>[1]สาธารณสุข!$F$16</f>
        <v>49210</v>
      </c>
    </row>
    <row r="302" spans="1:7" x14ac:dyDescent="0.35">
      <c r="A302" s="6" t="s">
        <v>339</v>
      </c>
      <c r="B302" s="31"/>
      <c r="C302" s="31"/>
      <c r="D302" s="31"/>
      <c r="E302" s="16"/>
      <c r="F302" s="162"/>
      <c r="G302" s="294"/>
    </row>
    <row r="303" spans="1:7" x14ac:dyDescent="0.35">
      <c r="A303" s="6" t="s">
        <v>340</v>
      </c>
      <c r="B303" s="12"/>
      <c r="C303" s="12"/>
      <c r="D303" s="12"/>
      <c r="E303" s="15"/>
      <c r="F303" s="162"/>
      <c r="G303" s="289"/>
    </row>
    <row r="304" spans="1:7" x14ac:dyDescent="0.35">
      <c r="A304" s="14" t="s">
        <v>448</v>
      </c>
      <c r="B304" s="31" t="s">
        <v>134</v>
      </c>
      <c r="C304" s="31">
        <v>37892</v>
      </c>
      <c r="D304" s="31" t="s">
        <v>134</v>
      </c>
      <c r="E304" s="16">
        <f>[4]สาธารณสุข!$F$19</f>
        <v>50000</v>
      </c>
      <c r="F304" s="162">
        <f t="shared" si="6"/>
        <v>-1.6053647632595001E-2</v>
      </c>
      <c r="G304" s="326">
        <f>[1]สาธารณสุข!$F$19</f>
        <v>49210</v>
      </c>
    </row>
    <row r="305" spans="1:7" x14ac:dyDescent="0.35">
      <c r="A305" s="12" t="s">
        <v>125</v>
      </c>
      <c r="B305" s="31" t="s">
        <v>134</v>
      </c>
      <c r="C305" s="31">
        <v>37892</v>
      </c>
      <c r="D305" s="31" t="s">
        <v>134</v>
      </c>
      <c r="E305" s="15">
        <f>[4]สาธารณสุข!$F$15</f>
        <v>50000</v>
      </c>
      <c r="F305" s="229">
        <f t="shared" si="6"/>
        <v>-1.6053647632595001E-2</v>
      </c>
      <c r="G305" s="321">
        <f>[1]สาธารณสุข!$F$15</f>
        <v>49210</v>
      </c>
    </row>
    <row r="306" spans="1:7" x14ac:dyDescent="0.35">
      <c r="A306" s="12" t="s">
        <v>282</v>
      </c>
      <c r="B306" s="31"/>
      <c r="C306" s="31"/>
      <c r="D306" s="31"/>
      <c r="E306" s="31"/>
      <c r="F306" s="229"/>
      <c r="G306" s="293"/>
    </row>
    <row r="307" spans="1:7" x14ac:dyDescent="0.35">
      <c r="A307" s="6" t="s">
        <v>414</v>
      </c>
      <c r="B307" s="31"/>
      <c r="C307" s="31"/>
      <c r="D307" s="55">
        <v>46600</v>
      </c>
      <c r="E307" s="31" t="s">
        <v>134</v>
      </c>
      <c r="F307" s="229">
        <v>0</v>
      </c>
      <c r="G307" s="325" t="s">
        <v>134</v>
      </c>
    </row>
    <row r="308" spans="1:7" x14ac:dyDescent="0.35">
      <c r="A308" s="12" t="s">
        <v>415</v>
      </c>
      <c r="B308" s="31" t="s">
        <v>134</v>
      </c>
      <c r="C308" s="31" t="s">
        <v>134</v>
      </c>
      <c r="D308" s="31">
        <f>D307</f>
        <v>46600</v>
      </c>
      <c r="E308" s="31" t="s">
        <v>134</v>
      </c>
      <c r="F308" s="229">
        <v>0</v>
      </c>
      <c r="G308" s="325" t="s">
        <v>134</v>
      </c>
    </row>
    <row r="309" spans="1:7" ht="21" customHeight="1" x14ac:dyDescent="0.35">
      <c r="A309" s="12" t="s">
        <v>287</v>
      </c>
      <c r="B309" s="31" t="s">
        <v>134</v>
      </c>
      <c r="C309" s="31" t="s">
        <v>134</v>
      </c>
      <c r="D309" s="31">
        <f>D308</f>
        <v>46600</v>
      </c>
      <c r="E309" s="31">
        <f>[4]สาธารณสุข!$F$14</f>
        <v>50000</v>
      </c>
      <c r="F309" s="229">
        <v>-1.7899999999999999E-2</v>
      </c>
      <c r="G309" s="325">
        <f>[1]สาธารณสุข!$F$14</f>
        <v>49210</v>
      </c>
    </row>
    <row r="310" spans="1:7" x14ac:dyDescent="0.35">
      <c r="A310" s="12" t="s">
        <v>426</v>
      </c>
      <c r="B310" s="12"/>
      <c r="C310" s="12"/>
      <c r="D310" s="12"/>
      <c r="E310" s="15"/>
      <c r="F310" s="162"/>
      <c r="G310" s="289"/>
    </row>
    <row r="311" spans="1:7" x14ac:dyDescent="0.35">
      <c r="A311" s="12" t="s">
        <v>329</v>
      </c>
      <c r="B311" s="12"/>
      <c r="C311" s="12"/>
      <c r="D311" s="12"/>
      <c r="E311" s="15"/>
      <c r="F311" s="162"/>
      <c r="G311" s="289"/>
    </row>
    <row r="312" spans="1:7" x14ac:dyDescent="0.35">
      <c r="A312" s="12" t="s">
        <v>336</v>
      </c>
      <c r="B312" s="15">
        <f>B315</f>
        <v>560695</v>
      </c>
      <c r="C312" s="15">
        <v>579246</v>
      </c>
      <c r="D312" s="15">
        <f>D315</f>
        <v>555240</v>
      </c>
      <c r="E312" s="15">
        <f>[4]สาธารณสุข!$F$27</f>
        <v>800000</v>
      </c>
      <c r="F312" s="229">
        <f t="shared" si="6"/>
        <v>3.614457831325301E-2</v>
      </c>
      <c r="G312" s="321">
        <f>[1]สาธารณสุข!$F$28</f>
        <v>830000</v>
      </c>
    </row>
    <row r="313" spans="1:7" x14ac:dyDescent="0.35">
      <c r="A313" s="52" t="s">
        <v>339</v>
      </c>
      <c r="B313" s="103"/>
      <c r="C313" s="103"/>
      <c r="D313" s="103"/>
      <c r="E313" s="103"/>
      <c r="F313" s="165"/>
      <c r="G313" s="292"/>
    </row>
    <row r="314" spans="1:7" x14ac:dyDescent="0.35">
      <c r="A314" s="4" t="s">
        <v>340</v>
      </c>
      <c r="B314" s="13"/>
      <c r="C314" s="13"/>
      <c r="D314" s="13"/>
      <c r="E314" s="167"/>
      <c r="F314" s="171"/>
      <c r="G314" s="297"/>
    </row>
    <row r="315" spans="1:7" x14ac:dyDescent="0.35">
      <c r="A315" s="14" t="s">
        <v>449</v>
      </c>
      <c r="B315" s="8">
        <v>560695</v>
      </c>
      <c r="C315" s="8">
        <v>579246</v>
      </c>
      <c r="D315" s="8">
        <v>555240</v>
      </c>
      <c r="E315" s="16">
        <f>[4]สาธารณสุข!$F$30</f>
        <v>750000</v>
      </c>
      <c r="F315" s="162">
        <f t="shared" si="6"/>
        <v>0</v>
      </c>
      <c r="G315" s="326">
        <f>[1]สาธารณสุข!$F$31</f>
        <v>750000</v>
      </c>
    </row>
    <row r="316" spans="1:7" x14ac:dyDescent="0.35">
      <c r="A316" s="14" t="s">
        <v>640</v>
      </c>
      <c r="B316" s="31" t="s">
        <v>134</v>
      </c>
      <c r="C316" s="31" t="s">
        <v>134</v>
      </c>
      <c r="D316" s="31" t="s">
        <v>134</v>
      </c>
      <c r="E316" s="16">
        <f>[4]สาธารณสุข!$F$36</f>
        <v>50000</v>
      </c>
      <c r="F316" s="162">
        <v>-1</v>
      </c>
      <c r="G316" s="335" t="s">
        <v>134</v>
      </c>
    </row>
    <row r="317" spans="1:7" x14ac:dyDescent="0.35">
      <c r="A317" s="14" t="s">
        <v>707</v>
      </c>
      <c r="B317" s="31" t="s">
        <v>134</v>
      </c>
      <c r="C317" s="31" t="s">
        <v>134</v>
      </c>
      <c r="D317" s="31" t="s">
        <v>134</v>
      </c>
      <c r="E317" s="31" t="s">
        <v>134</v>
      </c>
      <c r="F317" s="162">
        <v>1</v>
      </c>
      <c r="G317" s="326">
        <f>[1]สาธารณสุข!$F$37</f>
        <v>80000</v>
      </c>
    </row>
    <row r="318" spans="1:7" ht="21" customHeight="1" x14ac:dyDescent="0.35">
      <c r="A318" s="12" t="s">
        <v>125</v>
      </c>
      <c r="B318" s="31">
        <f>B312</f>
        <v>560695</v>
      </c>
      <c r="C318" s="31">
        <v>579246</v>
      </c>
      <c r="D318" s="31">
        <f>D312</f>
        <v>555240</v>
      </c>
      <c r="E318" s="15">
        <f>[4]สาธารณสุข!$F$26</f>
        <v>800000</v>
      </c>
      <c r="F318" s="229">
        <f t="shared" si="6"/>
        <v>3.614457831325301E-2</v>
      </c>
      <c r="G318" s="321">
        <f>[1]สาธารณสุข!$F$27</f>
        <v>830000</v>
      </c>
    </row>
    <row r="319" spans="1:7" x14ac:dyDescent="0.35">
      <c r="A319" s="12" t="s">
        <v>130</v>
      </c>
      <c r="B319" s="31"/>
      <c r="C319" s="31"/>
      <c r="D319" s="31"/>
      <c r="E319" s="15"/>
      <c r="F319" s="162"/>
      <c r="G319" s="289"/>
    </row>
    <row r="320" spans="1:7" x14ac:dyDescent="0.35">
      <c r="A320" s="12" t="s">
        <v>127</v>
      </c>
      <c r="B320" s="31">
        <v>14000</v>
      </c>
      <c r="C320" s="31" t="s">
        <v>134</v>
      </c>
      <c r="D320" s="31" t="s">
        <v>134</v>
      </c>
      <c r="E320" s="31" t="s">
        <v>134</v>
      </c>
      <c r="F320" s="229">
        <v>0</v>
      </c>
      <c r="G320" s="325" t="s">
        <v>134</v>
      </c>
    </row>
    <row r="321" spans="1:7" x14ac:dyDescent="0.35">
      <c r="A321" s="12" t="s">
        <v>133</v>
      </c>
      <c r="B321" s="31">
        <v>14000</v>
      </c>
      <c r="C321" s="31" t="s">
        <v>134</v>
      </c>
      <c r="D321" s="31" t="s">
        <v>134</v>
      </c>
      <c r="E321" s="31" t="s">
        <v>134</v>
      </c>
      <c r="F321" s="229">
        <v>0</v>
      </c>
      <c r="G321" s="325" t="s">
        <v>134</v>
      </c>
    </row>
    <row r="322" spans="1:7" x14ac:dyDescent="0.35">
      <c r="A322" s="12" t="s">
        <v>282</v>
      </c>
      <c r="B322" s="12"/>
      <c r="C322" s="12"/>
      <c r="D322" s="12"/>
      <c r="E322" s="15"/>
      <c r="F322" s="162"/>
      <c r="G322" s="289"/>
    </row>
    <row r="323" spans="1:7" x14ac:dyDescent="0.35">
      <c r="A323" s="6" t="s">
        <v>417</v>
      </c>
      <c r="B323" s="20"/>
      <c r="C323" s="20"/>
      <c r="D323" s="20"/>
      <c r="E323" s="16"/>
      <c r="F323" s="162"/>
      <c r="G323" s="294"/>
    </row>
    <row r="324" spans="1:7" x14ac:dyDescent="0.35">
      <c r="A324" s="14" t="s">
        <v>450</v>
      </c>
      <c r="B324" s="8">
        <v>130000</v>
      </c>
      <c r="C324" s="8">
        <v>195000</v>
      </c>
      <c r="D324" s="8">
        <v>97300</v>
      </c>
      <c r="E324" s="16">
        <f>[4]สาธารณสุข!$F$43</f>
        <v>195000</v>
      </c>
      <c r="F324" s="162">
        <v>-1</v>
      </c>
      <c r="G324" s="325" t="s">
        <v>134</v>
      </c>
    </row>
    <row r="325" spans="1:7" x14ac:dyDescent="0.35">
      <c r="A325" s="12" t="s">
        <v>415</v>
      </c>
      <c r="B325" s="15">
        <f>B324</f>
        <v>130000</v>
      </c>
      <c r="C325" s="15">
        <v>195000</v>
      </c>
      <c r="D325" s="15">
        <f>D324</f>
        <v>97300</v>
      </c>
      <c r="E325" s="15">
        <f>[4]สาธารณสุข!$F$40</f>
        <v>195000</v>
      </c>
      <c r="F325" s="162">
        <v>-1</v>
      </c>
      <c r="G325" s="325" t="s">
        <v>134</v>
      </c>
    </row>
    <row r="326" spans="1:7" x14ac:dyDescent="0.35">
      <c r="A326" s="12" t="s">
        <v>288</v>
      </c>
      <c r="B326" s="15">
        <f>B325+B321+B318</f>
        <v>704695</v>
      </c>
      <c r="C326" s="15">
        <f>C325+C318</f>
        <v>774246</v>
      </c>
      <c r="D326" s="15">
        <f>D325+D318</f>
        <v>652540</v>
      </c>
      <c r="E326" s="15">
        <f>[4]สาธารณสุข!$F$25</f>
        <v>995000</v>
      </c>
      <c r="F326" s="229">
        <f t="shared" si="6"/>
        <v>-0.19879518072289157</v>
      </c>
      <c r="G326" s="321">
        <f>[1]สาธารณสุข!$F$26</f>
        <v>830000</v>
      </c>
    </row>
    <row r="327" spans="1:7" x14ac:dyDescent="0.35">
      <c r="A327" s="12" t="s">
        <v>289</v>
      </c>
      <c r="B327" s="15">
        <f>B326+B298</f>
        <v>784695</v>
      </c>
      <c r="C327" s="15">
        <v>831226</v>
      </c>
      <c r="D327" s="15">
        <f>D326+D309+D298</f>
        <v>775403</v>
      </c>
      <c r="E327" s="15">
        <f>E326+E309+E298</f>
        <v>1095000</v>
      </c>
      <c r="F327" s="229">
        <f t="shared" si="6"/>
        <v>-0.17842037860117735</v>
      </c>
      <c r="G327" s="321">
        <f>G326+G309+G298</f>
        <v>929210</v>
      </c>
    </row>
    <row r="328" spans="1:7" x14ac:dyDescent="0.35">
      <c r="A328" s="12" t="s">
        <v>40</v>
      </c>
      <c r="B328" s="12"/>
      <c r="C328" s="12"/>
      <c r="D328" s="12"/>
      <c r="E328" s="15"/>
      <c r="F328" s="162"/>
      <c r="G328" s="289"/>
    </row>
    <row r="329" spans="1:7" x14ac:dyDescent="0.35">
      <c r="A329" s="12" t="s">
        <v>41</v>
      </c>
      <c r="B329" s="12"/>
      <c r="C329" s="12"/>
      <c r="D329" s="12"/>
      <c r="E329" s="15"/>
      <c r="F329" s="162"/>
      <c r="G329" s="289"/>
    </row>
    <row r="330" spans="1:7" x14ac:dyDescent="0.35">
      <c r="A330" s="101" t="s">
        <v>282</v>
      </c>
      <c r="B330" s="101"/>
      <c r="C330" s="101"/>
      <c r="D330" s="101"/>
      <c r="E330" s="88"/>
      <c r="F330" s="165"/>
      <c r="G330" s="295"/>
    </row>
    <row r="331" spans="1:7" x14ac:dyDescent="0.35">
      <c r="A331" s="4" t="s">
        <v>290</v>
      </c>
      <c r="B331" s="250"/>
      <c r="C331" s="250"/>
      <c r="D331" s="250"/>
      <c r="E331" s="172"/>
      <c r="F331" s="171"/>
      <c r="G331" s="349"/>
    </row>
    <row r="332" spans="1:7" x14ac:dyDescent="0.35">
      <c r="A332" s="14" t="s">
        <v>451</v>
      </c>
      <c r="B332" s="8">
        <v>20000</v>
      </c>
      <c r="C332" s="8">
        <v>5000</v>
      </c>
      <c r="D332" s="8">
        <v>5000</v>
      </c>
      <c r="E332" s="16">
        <f>[4]สังคมสงเคราะห์!$F$10</f>
        <v>5000</v>
      </c>
      <c r="F332" s="162">
        <v>-1</v>
      </c>
      <c r="G332" s="325" t="s">
        <v>134</v>
      </c>
    </row>
    <row r="333" spans="1:7" x14ac:dyDescent="0.35">
      <c r="A333" s="12" t="s">
        <v>415</v>
      </c>
      <c r="B333" s="15">
        <f>B332</f>
        <v>20000</v>
      </c>
      <c r="C333" s="17">
        <v>5000</v>
      </c>
      <c r="D333" s="17">
        <f>D332</f>
        <v>5000</v>
      </c>
      <c r="E333" s="15">
        <f>[4]สังคมสงเคราะห์!$F$7</f>
        <v>5000</v>
      </c>
      <c r="F333" s="162">
        <v>-1</v>
      </c>
      <c r="G333" s="325" t="s">
        <v>134</v>
      </c>
    </row>
    <row r="334" spans="1:7" x14ac:dyDescent="0.35">
      <c r="A334" s="12" t="s">
        <v>291</v>
      </c>
      <c r="B334" s="15">
        <f t="shared" ref="B334" si="7">B333</f>
        <v>20000</v>
      </c>
      <c r="C334" s="17">
        <v>5000</v>
      </c>
      <c r="D334" s="17">
        <f>D333</f>
        <v>5000</v>
      </c>
      <c r="E334" s="15">
        <f>[4]สังคมสงเคราะห์!$F$6</f>
        <v>5000</v>
      </c>
      <c r="F334" s="162">
        <v>-1</v>
      </c>
      <c r="G334" s="325" t="s">
        <v>134</v>
      </c>
    </row>
    <row r="335" spans="1:7" x14ac:dyDescent="0.35">
      <c r="A335" s="12" t="s">
        <v>292</v>
      </c>
      <c r="B335" s="15">
        <f t="shared" ref="B335" si="8">B334</f>
        <v>20000</v>
      </c>
      <c r="C335" s="17">
        <v>5000</v>
      </c>
      <c r="D335" s="17">
        <f>D334</f>
        <v>5000</v>
      </c>
      <c r="E335" s="15">
        <f>E334</f>
        <v>5000</v>
      </c>
      <c r="F335" s="162">
        <v>-1</v>
      </c>
      <c r="G335" s="325" t="s">
        <v>134</v>
      </c>
    </row>
    <row r="336" spans="1:7" x14ac:dyDescent="0.35">
      <c r="A336" s="12" t="s">
        <v>42</v>
      </c>
      <c r="B336" s="12"/>
      <c r="C336" s="12"/>
      <c r="D336" s="12"/>
      <c r="E336" s="15"/>
      <c r="F336" s="162"/>
      <c r="G336" s="289"/>
    </row>
    <row r="337" spans="1:7" x14ac:dyDescent="0.35">
      <c r="A337" s="12" t="s">
        <v>43</v>
      </c>
      <c r="B337" s="12"/>
      <c r="C337" s="12"/>
      <c r="D337" s="12"/>
      <c r="E337" s="15"/>
      <c r="F337" s="162"/>
      <c r="G337" s="289"/>
    </row>
    <row r="338" spans="1:7" x14ac:dyDescent="0.35">
      <c r="A338" s="12" t="s">
        <v>363</v>
      </c>
      <c r="B338" s="12"/>
      <c r="C338" s="12"/>
      <c r="D338" s="12"/>
      <c r="E338" s="15"/>
      <c r="F338" s="162"/>
      <c r="G338" s="289"/>
    </row>
    <row r="339" spans="1:7" x14ac:dyDescent="0.35">
      <c r="A339" s="12" t="s">
        <v>98</v>
      </c>
      <c r="B339" s="15">
        <f>B340+B341+B343+B344+B345</f>
        <v>1111896</v>
      </c>
      <c r="C339" s="15">
        <v>967781</v>
      </c>
      <c r="D339" s="15">
        <f>D340+D341+D343+D344+D345</f>
        <v>1242705</v>
      </c>
      <c r="E339" s="15">
        <f>[4]เคหะและชุมชน!$F$8</f>
        <v>1863000</v>
      </c>
      <c r="F339" s="229">
        <f t="shared" si="6"/>
        <v>4.1489164660122244E-2</v>
      </c>
      <c r="G339" s="321">
        <f>[1]เคหะและชุมชน!$F$8</f>
        <v>1943640</v>
      </c>
    </row>
    <row r="340" spans="1:7" x14ac:dyDescent="0.35">
      <c r="A340" s="6" t="s">
        <v>99</v>
      </c>
      <c r="B340" s="8">
        <v>736564</v>
      </c>
      <c r="C340" s="8">
        <v>678596</v>
      </c>
      <c r="D340" s="8">
        <v>701025</v>
      </c>
      <c r="E340" s="16">
        <f>[4]เคหะและชุมชน!$F$9</f>
        <v>1254480</v>
      </c>
      <c r="F340" s="162">
        <f t="shared" si="6"/>
        <v>0.12099554359707392</v>
      </c>
      <c r="G340" s="326">
        <f>[1]เคหะและชุมชน!$F$9</f>
        <v>1427160</v>
      </c>
    </row>
    <row r="341" spans="1:7" x14ac:dyDescent="0.35">
      <c r="A341" s="14" t="s">
        <v>100</v>
      </c>
      <c r="B341" s="8">
        <v>38595</v>
      </c>
      <c r="C341" s="8">
        <v>9085</v>
      </c>
      <c r="D341" s="8">
        <f>D342</f>
        <v>2880</v>
      </c>
      <c r="E341" s="16">
        <f>E342</f>
        <v>2880</v>
      </c>
      <c r="F341" s="162">
        <v>0</v>
      </c>
      <c r="G341" s="326">
        <f>[1]เคหะและชุมชน!$F$14</f>
        <v>2880</v>
      </c>
    </row>
    <row r="342" spans="1:7" x14ac:dyDescent="0.35">
      <c r="A342" s="14" t="s">
        <v>158</v>
      </c>
      <c r="B342" s="21" t="s">
        <v>134</v>
      </c>
      <c r="C342" s="31" t="s">
        <v>134</v>
      </c>
      <c r="D342" s="55">
        <v>2880</v>
      </c>
      <c r="E342" s="16">
        <f>[4]เคหะและชุมชน!$F$14</f>
        <v>2880</v>
      </c>
      <c r="F342" s="162">
        <f t="shared" si="6"/>
        <v>0</v>
      </c>
      <c r="G342" s="326">
        <f>[4]เคหะและชุมชน!$F$14</f>
        <v>2880</v>
      </c>
    </row>
    <row r="343" spans="1:7" x14ac:dyDescent="0.35">
      <c r="A343" s="14" t="s">
        <v>101</v>
      </c>
      <c r="B343" s="55">
        <v>19016</v>
      </c>
      <c r="C343" s="55">
        <v>42000</v>
      </c>
      <c r="D343" s="55">
        <v>42000</v>
      </c>
      <c r="E343" s="16">
        <f>[4]เคหะและชุมชน!$F$17</f>
        <v>42000</v>
      </c>
      <c r="F343" s="162">
        <f t="shared" si="6"/>
        <v>0.46153846153846156</v>
      </c>
      <c r="G343" s="326">
        <f>[1]เคหะและชุมชน!$F$17</f>
        <v>78000</v>
      </c>
    </row>
    <row r="344" spans="1:7" x14ac:dyDescent="0.35">
      <c r="A344" s="14" t="s">
        <v>103</v>
      </c>
      <c r="B344" s="8">
        <v>226873</v>
      </c>
      <c r="C344" s="8">
        <v>186510</v>
      </c>
      <c r="D344" s="8">
        <v>420800</v>
      </c>
      <c r="E344" s="16">
        <f>[4]เคหะและชุมชน!$F$25</f>
        <v>491640</v>
      </c>
      <c r="F344" s="162">
        <f t="shared" si="6"/>
        <v>-0.30894568690095847</v>
      </c>
      <c r="G344" s="326">
        <f>[1]เคหะและชุมชน!$F$25</f>
        <v>375600</v>
      </c>
    </row>
    <row r="345" spans="1:7" x14ac:dyDescent="0.35">
      <c r="A345" s="14" t="s">
        <v>326</v>
      </c>
      <c r="B345" s="8">
        <v>90848</v>
      </c>
      <c r="C345" s="8">
        <v>51590</v>
      </c>
      <c r="D345" s="8">
        <v>76000</v>
      </c>
      <c r="E345" s="16">
        <f>[4]เคหะและชุมชน!$F$29</f>
        <v>72000</v>
      </c>
      <c r="F345" s="162">
        <f t="shared" si="6"/>
        <v>-0.2</v>
      </c>
      <c r="G345" s="326">
        <f>[1]เคหะและชุมชน!$F$29</f>
        <v>60000</v>
      </c>
    </row>
    <row r="346" spans="1:7" x14ac:dyDescent="0.35">
      <c r="A346" s="12" t="s">
        <v>328</v>
      </c>
      <c r="B346" s="17">
        <f>B339</f>
        <v>1111896</v>
      </c>
      <c r="C346" s="17">
        <v>967781</v>
      </c>
      <c r="D346" s="17">
        <f>D339</f>
        <v>1242705</v>
      </c>
      <c r="E346" s="15">
        <f>[4]เคหะและชุมชน!$F$7</f>
        <v>1863000</v>
      </c>
      <c r="F346" s="229">
        <f t="shared" si="6"/>
        <v>4.1489164660122244E-2</v>
      </c>
      <c r="G346" s="321">
        <f>[1]เคหะและชุมชน!$F$7</f>
        <v>1943640</v>
      </c>
    </row>
    <row r="347" spans="1:7" x14ac:dyDescent="0.35">
      <c r="A347" s="101" t="s">
        <v>329</v>
      </c>
      <c r="B347" s="101"/>
      <c r="C347" s="101"/>
      <c r="D347" s="101"/>
      <c r="E347" s="103"/>
      <c r="F347" s="165"/>
      <c r="G347" s="292"/>
    </row>
    <row r="348" spans="1:7" x14ac:dyDescent="0.35">
      <c r="A348" s="13" t="s">
        <v>330</v>
      </c>
      <c r="B348" s="247">
        <f>B350+B351+B352+B353</f>
        <v>84429.25</v>
      </c>
      <c r="C348" s="247">
        <v>40700</v>
      </c>
      <c r="D348" s="167">
        <f>D351+D352</f>
        <v>32756</v>
      </c>
      <c r="E348" s="167">
        <f>[4]เคหะและชุมชน!$F$37</f>
        <v>82600</v>
      </c>
      <c r="F348" s="230">
        <f t="shared" si="6"/>
        <v>0.10799136069114471</v>
      </c>
      <c r="G348" s="330">
        <f>[1]เคหะและชุมชน!$F$37</f>
        <v>92600</v>
      </c>
    </row>
    <row r="349" spans="1:7" x14ac:dyDescent="0.35">
      <c r="A349" s="6" t="s">
        <v>331</v>
      </c>
      <c r="B349" s="31" t="s">
        <v>134</v>
      </c>
      <c r="C349" s="31" t="s">
        <v>134</v>
      </c>
      <c r="D349" s="31" t="s">
        <v>134</v>
      </c>
      <c r="E349" s="16">
        <f>[4]เคหะและชุมชน!$F$38</f>
        <v>10000</v>
      </c>
      <c r="F349" s="162">
        <f t="shared" si="6"/>
        <v>0</v>
      </c>
      <c r="G349" s="326">
        <f>[1]เคหะและชุมชน!$F$38</f>
        <v>10000</v>
      </c>
    </row>
    <row r="350" spans="1:7" x14ac:dyDescent="0.35">
      <c r="A350" s="6" t="s">
        <v>333</v>
      </c>
      <c r="B350" s="8">
        <v>2100</v>
      </c>
      <c r="C350" s="31" t="s">
        <v>134</v>
      </c>
      <c r="D350" s="31" t="s">
        <v>134</v>
      </c>
      <c r="E350" s="16">
        <f>[4]เคหะและชุมชน!$F$41</f>
        <v>10000</v>
      </c>
      <c r="F350" s="162">
        <f t="shared" si="6"/>
        <v>0</v>
      </c>
      <c r="G350" s="326">
        <f>[1]เคหะและชุมชน!$F$41</f>
        <v>10000</v>
      </c>
    </row>
    <row r="351" spans="1:7" x14ac:dyDescent="0.35">
      <c r="A351" s="6" t="s">
        <v>334</v>
      </c>
      <c r="B351" s="8">
        <v>55200</v>
      </c>
      <c r="C351" s="8">
        <v>38400</v>
      </c>
      <c r="D351" s="8">
        <v>30000</v>
      </c>
      <c r="E351" s="16">
        <f>[4]เคหะและชุมชน!$F$45</f>
        <v>57600</v>
      </c>
      <c r="F351" s="162">
        <f t="shared" si="6"/>
        <v>0</v>
      </c>
      <c r="G351" s="326">
        <f>[1]เคหะและชุมชน!$F$45</f>
        <v>57600</v>
      </c>
    </row>
    <row r="352" spans="1:7" x14ac:dyDescent="0.35">
      <c r="A352" s="6" t="s">
        <v>335</v>
      </c>
      <c r="B352" s="55">
        <v>4550</v>
      </c>
      <c r="C352" s="55">
        <v>2300</v>
      </c>
      <c r="D352" s="55">
        <v>2756</v>
      </c>
      <c r="E352" s="16">
        <f>[4]เคหะและชุมชน!$F$48</f>
        <v>5000</v>
      </c>
      <c r="F352" s="162">
        <v>2</v>
      </c>
      <c r="G352" s="326">
        <f>[1]เคหะและชุมชน!$F$48</f>
        <v>15000</v>
      </c>
    </row>
    <row r="353" spans="1:7" x14ac:dyDescent="0.35">
      <c r="A353" s="6" t="s">
        <v>135</v>
      </c>
      <c r="B353" s="36">
        <v>22579.25</v>
      </c>
      <c r="C353" s="31" t="s">
        <v>134</v>
      </c>
      <c r="D353" s="31" t="s">
        <v>134</v>
      </c>
      <c r="E353" s="31" t="s">
        <v>134</v>
      </c>
      <c r="F353" s="162">
        <v>0</v>
      </c>
      <c r="G353" s="325" t="s">
        <v>134</v>
      </c>
    </row>
    <row r="354" spans="1:7" x14ac:dyDescent="0.35">
      <c r="A354" s="12" t="s">
        <v>336</v>
      </c>
      <c r="B354" s="15">
        <f>B355+B358+B359</f>
        <v>1800732</v>
      </c>
      <c r="C354" s="15">
        <v>348762</v>
      </c>
      <c r="D354" s="41">
        <f>D355+D358+D359</f>
        <v>641685.6</v>
      </c>
      <c r="E354" s="15">
        <f>[4]เคหะและชุมชน!$F$51</f>
        <v>850000</v>
      </c>
      <c r="F354" s="229">
        <f t="shared" ref="F354:F409" si="9">((G354-E354)/G354)</f>
        <v>0.22727272727272727</v>
      </c>
      <c r="G354" s="321">
        <f>[1]เคหะและชุมชน!$F$51</f>
        <v>1100000</v>
      </c>
    </row>
    <row r="355" spans="1:7" x14ac:dyDescent="0.35">
      <c r="A355" s="6" t="s">
        <v>337</v>
      </c>
      <c r="B355" s="8">
        <v>1764000</v>
      </c>
      <c r="C355" s="8">
        <v>290600</v>
      </c>
      <c r="D355" s="39">
        <v>609017.59999999998</v>
      </c>
      <c r="E355" s="16">
        <f>[4]เคหะและชุมชน!$F$52</f>
        <v>600000</v>
      </c>
      <c r="F355" s="162">
        <v>-0.5</v>
      </c>
      <c r="G355" s="326">
        <f>[1]เคหะและชุมชน!$F$52</f>
        <v>300000</v>
      </c>
    </row>
    <row r="356" spans="1:7" x14ac:dyDescent="0.35">
      <c r="A356" s="6" t="s">
        <v>339</v>
      </c>
      <c r="B356" s="8"/>
      <c r="C356" s="8"/>
      <c r="D356" s="8"/>
      <c r="E356" s="16"/>
      <c r="F356" s="162"/>
      <c r="G356" s="294"/>
    </row>
    <row r="357" spans="1:7" x14ac:dyDescent="0.35">
      <c r="A357" s="6" t="s">
        <v>340</v>
      </c>
      <c r="B357" s="8"/>
      <c r="C357" s="8"/>
      <c r="D357" s="8"/>
      <c r="E357" s="16"/>
      <c r="F357" s="162"/>
      <c r="G357" s="294"/>
    </row>
    <row r="358" spans="1:7" x14ac:dyDescent="0.35">
      <c r="A358" s="14" t="s">
        <v>660</v>
      </c>
      <c r="B358" s="8">
        <v>29512</v>
      </c>
      <c r="C358" s="8">
        <v>56892</v>
      </c>
      <c r="D358" s="8">
        <v>19088</v>
      </c>
      <c r="E358" s="16">
        <f>[4]เคหะและชุมชน!$F$60</f>
        <v>150000</v>
      </c>
      <c r="F358" s="162">
        <f t="shared" si="9"/>
        <v>0</v>
      </c>
      <c r="G358" s="326">
        <f>[1]เคหะและชุมชน!$F$60</f>
        <v>150000</v>
      </c>
    </row>
    <row r="359" spans="1:7" x14ac:dyDescent="0.35">
      <c r="A359" s="6" t="s">
        <v>341</v>
      </c>
      <c r="B359" s="8">
        <v>7220</v>
      </c>
      <c r="C359" s="8">
        <v>1270</v>
      </c>
      <c r="D359" s="8">
        <v>13580</v>
      </c>
      <c r="E359" s="16">
        <f>[4]เคหะและชุมชน!$F$67</f>
        <v>100000</v>
      </c>
      <c r="F359" s="162">
        <v>5.5</v>
      </c>
      <c r="G359" s="326">
        <f>[1]เคหะและชุมชน!$F$67</f>
        <v>650000</v>
      </c>
    </row>
    <row r="360" spans="1:7" ht="21" customHeight="1" x14ac:dyDescent="0.35">
      <c r="A360" s="12" t="s">
        <v>342</v>
      </c>
      <c r="B360" s="41">
        <f>B361+B362+B363+B365+B366+B367</f>
        <v>445113.85</v>
      </c>
      <c r="C360" s="41">
        <v>253618.6</v>
      </c>
      <c r="D360" s="41">
        <f>D361+D362+D363+D364+D365+D366</f>
        <v>402316.75</v>
      </c>
      <c r="E360" s="15">
        <f>[4]เคหะและชุมชน!$F$70</f>
        <v>500000</v>
      </c>
      <c r="F360" s="229">
        <f t="shared" si="9"/>
        <v>0.13164293157346302</v>
      </c>
      <c r="G360" s="321">
        <f>[1]เคหะและชุมชน!$F$70</f>
        <v>575800</v>
      </c>
    </row>
    <row r="361" spans="1:7" x14ac:dyDescent="0.35">
      <c r="A361" s="6" t="s">
        <v>343</v>
      </c>
      <c r="B361" s="8">
        <v>16064</v>
      </c>
      <c r="C361" s="8">
        <v>13749</v>
      </c>
      <c r="D361" s="8">
        <v>36985</v>
      </c>
      <c r="E361" s="16">
        <f>[4]เคหะและชุมชน!$F$71</f>
        <v>40000</v>
      </c>
      <c r="F361" s="162">
        <f t="shared" si="9"/>
        <v>0</v>
      </c>
      <c r="G361" s="326">
        <f>[1]เคหะและชุมชน!$F$71</f>
        <v>40000</v>
      </c>
    </row>
    <row r="362" spans="1:7" x14ac:dyDescent="0.35">
      <c r="A362" s="6" t="s">
        <v>344</v>
      </c>
      <c r="B362" s="8">
        <v>266565</v>
      </c>
      <c r="C362" s="8">
        <v>204096</v>
      </c>
      <c r="D362" s="8">
        <v>123375</v>
      </c>
      <c r="E362" s="16">
        <f>[4]เคหะและชุมชน!$F$75</f>
        <v>200000</v>
      </c>
      <c r="F362" s="162">
        <f t="shared" si="9"/>
        <v>0</v>
      </c>
      <c r="G362" s="326">
        <f>[1]เคหะและชุมชน!$F$75</f>
        <v>200000</v>
      </c>
    </row>
    <row r="363" spans="1:7" x14ac:dyDescent="0.35">
      <c r="A363" s="6" t="s">
        <v>112</v>
      </c>
      <c r="B363" s="36">
        <v>130030.25</v>
      </c>
      <c r="C363" s="36">
        <v>5325</v>
      </c>
      <c r="D363" s="36">
        <v>209566.75</v>
      </c>
      <c r="E363" s="16">
        <f>[4]เคหะและชุมชน!$F$78</f>
        <v>200000</v>
      </c>
      <c r="F363" s="162">
        <f t="shared" si="9"/>
        <v>0</v>
      </c>
      <c r="G363" s="326">
        <f>[1]เคหะและชุมชน!$F$78</f>
        <v>200000</v>
      </c>
    </row>
    <row r="364" spans="1:7" x14ac:dyDescent="0.35">
      <c r="A364" s="52" t="s">
        <v>113</v>
      </c>
      <c r="B364" s="98" t="s">
        <v>134</v>
      </c>
      <c r="C364" s="98" t="s">
        <v>134</v>
      </c>
      <c r="D364" s="154">
        <v>1320</v>
      </c>
      <c r="E364" s="103">
        <f>[4]เคหะและชุมชน!$F$82</f>
        <v>5000</v>
      </c>
      <c r="F364" s="165">
        <v>2</v>
      </c>
      <c r="G364" s="324">
        <f>[1]เคหะและชุมชน!$F$82</f>
        <v>15000</v>
      </c>
    </row>
    <row r="365" spans="1:7" x14ac:dyDescent="0.35">
      <c r="A365" s="4" t="s">
        <v>114</v>
      </c>
      <c r="B365" s="253">
        <v>3825.6</v>
      </c>
      <c r="C365" s="253">
        <v>453.6</v>
      </c>
      <c r="D365" s="168">
        <v>8000</v>
      </c>
      <c r="E365" s="250">
        <f>[4]เคหะและชุมชน!$F$86</f>
        <v>20000</v>
      </c>
      <c r="F365" s="171">
        <v>1.04</v>
      </c>
      <c r="G365" s="341">
        <f>[1]เคหะและชุมชน!$F$86</f>
        <v>40800</v>
      </c>
    </row>
    <row r="366" spans="1:7" x14ac:dyDescent="0.35">
      <c r="A366" s="6" t="s">
        <v>117</v>
      </c>
      <c r="B366" s="8">
        <v>27250</v>
      </c>
      <c r="C366" s="8">
        <v>27495</v>
      </c>
      <c r="D366" s="8">
        <v>23070</v>
      </c>
      <c r="E366" s="16">
        <f>[4]เคหะและชุมชน!$F$91</f>
        <v>30000</v>
      </c>
      <c r="F366" s="162">
        <v>1.5</v>
      </c>
      <c r="G366" s="326">
        <f>[1]เคหะและชุมชน!$F$91</f>
        <v>75000</v>
      </c>
    </row>
    <row r="367" spans="1:7" ht="21" customHeight="1" x14ac:dyDescent="0.35">
      <c r="A367" s="6" t="s">
        <v>293</v>
      </c>
      <c r="B367" s="55">
        <v>1379</v>
      </c>
      <c r="C367" s="55">
        <v>2500</v>
      </c>
      <c r="D367" s="55" t="s">
        <v>134</v>
      </c>
      <c r="E367" s="16">
        <f>[4]เคหะและชุมชน!$F$95</f>
        <v>5000</v>
      </c>
      <c r="F367" s="162">
        <f t="shared" si="9"/>
        <v>0</v>
      </c>
      <c r="G367" s="326">
        <f>[1]เคหะและชุมชน!$F$95</f>
        <v>5000</v>
      </c>
    </row>
    <row r="368" spans="1:7" ht="21" customHeight="1" x14ac:dyDescent="0.35">
      <c r="A368" s="12" t="s">
        <v>119</v>
      </c>
      <c r="B368" s="55" t="s">
        <v>134</v>
      </c>
      <c r="C368" s="55" t="s">
        <v>134</v>
      </c>
      <c r="D368" s="31">
        <f>D369</f>
        <v>24372.27</v>
      </c>
      <c r="E368" s="15">
        <f>[4]เคหะและชุมชน!$F$100</f>
        <v>200000</v>
      </c>
      <c r="F368" s="162">
        <v>1</v>
      </c>
      <c r="G368" s="321">
        <f>[1]เคหะและชุมชน!$F$100</f>
        <v>200000</v>
      </c>
    </row>
    <row r="369" spans="1:7" x14ac:dyDescent="0.35">
      <c r="A369" s="6" t="s">
        <v>120</v>
      </c>
      <c r="B369" s="55" t="s">
        <v>134</v>
      </c>
      <c r="C369" s="55" t="s">
        <v>134</v>
      </c>
      <c r="D369" s="164">
        <v>24372.27</v>
      </c>
      <c r="E369" s="16">
        <f>[4]เคหะและชุมชน!$F$101</f>
        <v>200000</v>
      </c>
      <c r="F369" s="162">
        <v>1</v>
      </c>
      <c r="G369" s="326">
        <f>[1]เคหะและชุมชน!$F$101</f>
        <v>200000</v>
      </c>
    </row>
    <row r="370" spans="1:7" x14ac:dyDescent="0.35">
      <c r="A370" s="12" t="s">
        <v>125</v>
      </c>
      <c r="B370" s="41">
        <f>B360</f>
        <v>445113.85</v>
      </c>
      <c r="C370" s="41">
        <v>643080.6</v>
      </c>
      <c r="D370" s="41">
        <f>D368+D360+D354+D348</f>
        <v>1101130.6200000001</v>
      </c>
      <c r="E370" s="15">
        <f>[4]เคหะและชุมชน!$F$36</f>
        <v>1632600</v>
      </c>
      <c r="F370" s="229">
        <f t="shared" si="9"/>
        <v>0.1705954074375127</v>
      </c>
      <c r="G370" s="321">
        <f>[1]เคหะและชุมชน!$F$36</f>
        <v>1968400</v>
      </c>
    </row>
    <row r="371" spans="1:7" x14ac:dyDescent="0.35">
      <c r="A371" s="12" t="s">
        <v>130</v>
      </c>
      <c r="B371" s="12"/>
      <c r="C371" s="12"/>
      <c r="D371" s="12"/>
      <c r="E371" s="16"/>
      <c r="F371" s="162"/>
      <c r="G371" s="294"/>
    </row>
    <row r="372" spans="1:7" x14ac:dyDescent="0.35">
      <c r="A372" s="12" t="s">
        <v>127</v>
      </c>
      <c r="B372" s="15">
        <f>B374+B375</f>
        <v>206000</v>
      </c>
      <c r="C372" s="15">
        <v>22000</v>
      </c>
      <c r="D372" s="15">
        <f>D374</f>
        <v>19000</v>
      </c>
      <c r="E372" s="31">
        <f>[4]เคหะและชุมชน!$F$105</f>
        <v>573000</v>
      </c>
      <c r="F372" s="162">
        <v>-4.7300000000000004</v>
      </c>
      <c r="G372" s="335">
        <f>[1]เคหะและชุมชน!$F$105</f>
        <v>100000</v>
      </c>
    </row>
    <row r="373" spans="1:7" x14ac:dyDescent="0.35">
      <c r="A373" s="6" t="s">
        <v>661</v>
      </c>
      <c r="B373" s="31" t="s">
        <v>134</v>
      </c>
      <c r="C373" s="20" t="s">
        <v>134</v>
      </c>
      <c r="D373" s="20" t="s">
        <v>134</v>
      </c>
      <c r="E373" s="170">
        <v>523000</v>
      </c>
      <c r="F373" s="162">
        <v>-1</v>
      </c>
      <c r="G373" s="335" t="s">
        <v>134</v>
      </c>
    </row>
    <row r="374" spans="1:7" x14ac:dyDescent="0.35">
      <c r="A374" s="6" t="s">
        <v>438</v>
      </c>
      <c r="B374" s="55">
        <v>27000</v>
      </c>
      <c r="C374" s="55">
        <v>22000</v>
      </c>
      <c r="D374" s="55">
        <v>19000</v>
      </c>
      <c r="E374" s="55" t="s">
        <v>134</v>
      </c>
      <c r="F374" s="162">
        <v>0</v>
      </c>
      <c r="G374" s="335" t="s">
        <v>134</v>
      </c>
    </row>
    <row r="375" spans="1:7" x14ac:dyDescent="0.35">
      <c r="A375" s="6" t="s">
        <v>298</v>
      </c>
      <c r="B375" s="55">
        <v>179000</v>
      </c>
      <c r="C375" s="31" t="s">
        <v>134</v>
      </c>
      <c r="D375" s="31" t="s">
        <v>134</v>
      </c>
      <c r="E375" s="31" t="s">
        <v>134</v>
      </c>
      <c r="F375" s="162">
        <v>0</v>
      </c>
      <c r="G375" s="325" t="s">
        <v>134</v>
      </c>
    </row>
    <row r="376" spans="1:7" x14ac:dyDescent="0.35">
      <c r="A376" s="6" t="s">
        <v>128</v>
      </c>
      <c r="B376" s="55" t="s">
        <v>134</v>
      </c>
      <c r="C376" s="55" t="s">
        <v>134</v>
      </c>
      <c r="D376" s="55" t="s">
        <v>134</v>
      </c>
      <c r="E376" s="55">
        <f>[4]เคหะและชุมชน!$F$113</f>
        <v>50000</v>
      </c>
      <c r="F376" s="162">
        <v>1</v>
      </c>
      <c r="G376" s="335">
        <f>[1]เคหะและชุมชน!$F$106</f>
        <v>100000</v>
      </c>
    </row>
    <row r="377" spans="1:7" x14ac:dyDescent="0.35">
      <c r="A377" s="12" t="s">
        <v>133</v>
      </c>
      <c r="B377" s="15">
        <f>B372</f>
        <v>206000</v>
      </c>
      <c r="C377" s="15">
        <v>22000</v>
      </c>
      <c r="D377" s="15">
        <f>D372</f>
        <v>19000</v>
      </c>
      <c r="E377" s="31">
        <f>[4]เคหะและชุมชน!$F$104</f>
        <v>573000</v>
      </c>
      <c r="F377" s="229">
        <f t="shared" si="9"/>
        <v>-4.7300000000000004</v>
      </c>
      <c r="G377" s="325">
        <f>[1]เคหะและชุมชน!$F$104</f>
        <v>100000</v>
      </c>
    </row>
    <row r="378" spans="1:7" x14ac:dyDescent="0.35">
      <c r="A378" s="12" t="s">
        <v>294</v>
      </c>
      <c r="B378" s="41">
        <f>B377+B370+B346</f>
        <v>1763009.85</v>
      </c>
      <c r="C378" s="41">
        <v>1632861.6</v>
      </c>
      <c r="D378" s="41">
        <f>D377+D370+D346</f>
        <v>2362835.62</v>
      </c>
      <c r="E378" s="15">
        <f>[4]เคหะและชุมชน!$F$6</f>
        <v>4068600</v>
      </c>
      <c r="F378" s="229">
        <f t="shared" si="9"/>
        <v>-1.4097566325360664E-2</v>
      </c>
      <c r="G378" s="321">
        <f>[1]เคหะและชุมชน!$F$6</f>
        <v>4012040</v>
      </c>
    </row>
    <row r="379" spans="1:7" ht="21" customHeight="1" x14ac:dyDescent="0.35">
      <c r="A379" s="12" t="s">
        <v>72</v>
      </c>
      <c r="B379" s="12"/>
      <c r="C379" s="12"/>
      <c r="D379" s="12"/>
      <c r="E379" s="15"/>
      <c r="F379" s="162"/>
      <c r="G379" s="289"/>
    </row>
    <row r="380" spans="1:7" x14ac:dyDescent="0.35">
      <c r="A380" s="12" t="s">
        <v>282</v>
      </c>
      <c r="B380" s="12"/>
      <c r="C380" s="12"/>
      <c r="D380" s="12"/>
      <c r="E380" s="15"/>
      <c r="F380" s="162"/>
      <c r="G380" s="289"/>
    </row>
    <row r="381" spans="1:7" x14ac:dyDescent="0.35">
      <c r="A381" s="52" t="s">
        <v>414</v>
      </c>
      <c r="B381" s="350"/>
      <c r="C381" s="350"/>
      <c r="D381" s="350"/>
      <c r="E381" s="103"/>
      <c r="F381" s="165"/>
      <c r="G381" s="292"/>
    </row>
    <row r="382" spans="1:7" x14ac:dyDescent="0.35">
      <c r="A382" s="249" t="s">
        <v>470</v>
      </c>
      <c r="B382" s="256">
        <v>794865.31</v>
      </c>
      <c r="C382" s="256">
        <v>641379.07999999996</v>
      </c>
      <c r="D382" s="254" t="s">
        <v>134</v>
      </c>
      <c r="E382" s="255">
        <f>[4]เคหะและชุมชน!$F$119</f>
        <v>185453</v>
      </c>
      <c r="F382" s="171">
        <v>-1</v>
      </c>
      <c r="G382" s="254" t="s">
        <v>134</v>
      </c>
    </row>
    <row r="383" spans="1:7" x14ac:dyDescent="0.35">
      <c r="A383" s="12" t="s">
        <v>415</v>
      </c>
      <c r="B383" s="41">
        <f t="shared" ref="B383" si="10">B382</f>
        <v>794865.31</v>
      </c>
      <c r="C383" s="41">
        <v>641379.07999999996</v>
      </c>
      <c r="D383" s="55" t="s">
        <v>134</v>
      </c>
      <c r="E383" s="31">
        <f>[4]เคหะและชุมชน!$F$120</f>
        <v>185453</v>
      </c>
      <c r="F383" s="171">
        <v>-1</v>
      </c>
      <c r="G383" s="31" t="s">
        <v>134</v>
      </c>
    </row>
    <row r="384" spans="1:7" x14ac:dyDescent="0.35">
      <c r="A384" s="12" t="s">
        <v>295</v>
      </c>
      <c r="B384" s="41">
        <f t="shared" ref="B384" si="11">B383</f>
        <v>794865.31</v>
      </c>
      <c r="C384" s="41">
        <v>641379.07999999996</v>
      </c>
      <c r="D384" s="301" t="s">
        <v>134</v>
      </c>
      <c r="E384" s="31">
        <f>[4]เคหะและชุมชน!$F$119</f>
        <v>185453</v>
      </c>
      <c r="F384" s="171">
        <v>-1</v>
      </c>
      <c r="G384" s="31" t="s">
        <v>134</v>
      </c>
    </row>
    <row r="385" spans="1:7" x14ac:dyDescent="0.35">
      <c r="A385" s="12" t="s">
        <v>45</v>
      </c>
      <c r="B385" s="12"/>
      <c r="C385" s="12"/>
      <c r="D385" s="12"/>
      <c r="E385" s="15"/>
      <c r="F385" s="162"/>
      <c r="G385" s="289"/>
    </row>
    <row r="386" spans="1:7" x14ac:dyDescent="0.35">
      <c r="A386" s="12" t="s">
        <v>329</v>
      </c>
      <c r="B386" s="12"/>
      <c r="C386" s="12"/>
      <c r="D386" s="12"/>
      <c r="E386" s="15"/>
      <c r="F386" s="162"/>
      <c r="G386" s="289"/>
    </row>
    <row r="387" spans="1:7" x14ac:dyDescent="0.35">
      <c r="A387" s="12" t="s">
        <v>336</v>
      </c>
      <c r="B387" s="15">
        <f>B390</f>
        <v>10000</v>
      </c>
      <c r="C387" s="31" t="s">
        <v>134</v>
      </c>
      <c r="D387" s="31">
        <f>D391</f>
        <v>36000</v>
      </c>
      <c r="E387" s="15">
        <f>[4]เคหะและชุมชน!$F$143</f>
        <v>30000</v>
      </c>
      <c r="F387" s="229">
        <f t="shared" si="9"/>
        <v>-0.5</v>
      </c>
      <c r="G387" s="321">
        <f>[1]เคหะและชุมชน!$F$114</f>
        <v>20000</v>
      </c>
    </row>
    <row r="388" spans="1:7" x14ac:dyDescent="0.35">
      <c r="A388" s="6" t="s">
        <v>339</v>
      </c>
      <c r="B388" s="31"/>
      <c r="C388" s="31"/>
      <c r="D388" s="31"/>
      <c r="E388" s="31"/>
      <c r="F388" s="162"/>
      <c r="G388" s="293"/>
    </row>
    <row r="389" spans="1:7" x14ac:dyDescent="0.35">
      <c r="A389" s="6" t="s">
        <v>340</v>
      </c>
      <c r="B389" s="12"/>
      <c r="C389" s="12"/>
      <c r="D389" s="12"/>
      <c r="E389" s="15"/>
      <c r="F389" s="162"/>
      <c r="G389" s="289"/>
    </row>
    <row r="390" spans="1:7" x14ac:dyDescent="0.35">
      <c r="A390" s="14" t="s">
        <v>154</v>
      </c>
      <c r="B390" s="55">
        <v>10000</v>
      </c>
      <c r="C390" s="31" t="s">
        <v>134</v>
      </c>
      <c r="D390" s="31" t="s">
        <v>134</v>
      </c>
      <c r="E390" s="31" t="s">
        <v>134</v>
      </c>
      <c r="F390" s="162">
        <v>0</v>
      </c>
      <c r="G390" s="325" t="s">
        <v>134</v>
      </c>
    </row>
    <row r="391" spans="1:7" ht="21" customHeight="1" x14ac:dyDescent="0.35">
      <c r="A391" s="14" t="s">
        <v>609</v>
      </c>
      <c r="B391" s="31" t="s">
        <v>134</v>
      </c>
      <c r="C391" s="31" t="s">
        <v>134</v>
      </c>
      <c r="D391" s="55">
        <v>36000</v>
      </c>
      <c r="E391" s="16">
        <f>[4]เคหะและชุมชน!$F$146</f>
        <v>30000</v>
      </c>
      <c r="F391" s="162">
        <f t="shared" si="9"/>
        <v>-0.5</v>
      </c>
      <c r="G391" s="326">
        <f>[1]เคหะและชุมชน!$F$117</f>
        <v>20000</v>
      </c>
    </row>
    <row r="392" spans="1:7" x14ac:dyDescent="0.35">
      <c r="A392" s="14" t="s">
        <v>610</v>
      </c>
      <c r="B392" s="31"/>
      <c r="C392" s="31"/>
      <c r="D392" s="31"/>
      <c r="E392" s="15"/>
      <c r="F392" s="162"/>
      <c r="G392" s="289"/>
    </row>
    <row r="393" spans="1:7" x14ac:dyDescent="0.35">
      <c r="A393" s="12" t="s">
        <v>125</v>
      </c>
      <c r="B393" s="31">
        <f>B387</f>
        <v>10000</v>
      </c>
      <c r="C393" s="31" t="s">
        <v>134</v>
      </c>
      <c r="D393" s="31">
        <f>D387</f>
        <v>36000</v>
      </c>
      <c r="E393" s="31">
        <f>[4]เคหะและชุมชน!$F$142</f>
        <v>30000</v>
      </c>
      <c r="F393" s="229">
        <f t="shared" si="9"/>
        <v>-0.5</v>
      </c>
      <c r="G393" s="325">
        <f>[1]เคหะและชุมชน!$F$113</f>
        <v>20000</v>
      </c>
    </row>
    <row r="394" spans="1:7" x14ac:dyDescent="0.35">
      <c r="A394" s="12" t="s">
        <v>46</v>
      </c>
      <c r="B394" s="31">
        <f>B393</f>
        <v>10000</v>
      </c>
      <c r="C394" s="31" t="s">
        <v>134</v>
      </c>
      <c r="D394" s="31">
        <f>D393</f>
        <v>36000</v>
      </c>
      <c r="E394" s="31">
        <f>[4]เคหะและชุมชน!$F$141</f>
        <v>30000</v>
      </c>
      <c r="F394" s="229">
        <f t="shared" si="9"/>
        <v>-0.5</v>
      </c>
      <c r="G394" s="325">
        <f>[1]เคหะและชุมชน!$F$112</f>
        <v>20000</v>
      </c>
    </row>
    <row r="395" spans="1:7" x14ac:dyDescent="0.35">
      <c r="A395" s="12" t="s">
        <v>47</v>
      </c>
      <c r="B395" s="31">
        <f>B394+B384+B378</f>
        <v>2567875.16</v>
      </c>
      <c r="C395" s="31">
        <f>C384+C378</f>
        <v>2274240.6800000002</v>
      </c>
      <c r="D395" s="31">
        <f>D394+D378</f>
        <v>2398835.62</v>
      </c>
      <c r="E395" s="15">
        <f>E394+E384+E378</f>
        <v>4284053</v>
      </c>
      <c r="F395" s="229">
        <f t="shared" si="9"/>
        <v>-6.2502604140831933E-2</v>
      </c>
      <c r="G395" s="321">
        <f>G394+G378</f>
        <v>4032040</v>
      </c>
    </row>
    <row r="396" spans="1:7" x14ac:dyDescent="0.35">
      <c r="A396" s="12" t="s">
        <v>105</v>
      </c>
      <c r="B396" s="12"/>
      <c r="C396" s="12"/>
      <c r="D396" s="12"/>
      <c r="E396" s="16"/>
      <c r="F396" s="162"/>
      <c r="G396" s="294"/>
    </row>
    <row r="397" spans="1:7" x14ac:dyDescent="0.35">
      <c r="A397" s="12" t="s">
        <v>106</v>
      </c>
      <c r="B397" s="12"/>
      <c r="C397" s="12"/>
      <c r="D397" s="12"/>
      <c r="E397" s="16"/>
      <c r="F397" s="162"/>
      <c r="G397" s="294"/>
    </row>
    <row r="398" spans="1:7" x14ac:dyDescent="0.35">
      <c r="A398" s="101" t="s">
        <v>329</v>
      </c>
      <c r="B398" s="101"/>
      <c r="C398" s="101"/>
      <c r="D398" s="101"/>
      <c r="E398" s="103"/>
      <c r="F398" s="165"/>
      <c r="G398" s="292"/>
    </row>
    <row r="399" spans="1:7" x14ac:dyDescent="0.35">
      <c r="A399" s="13" t="s">
        <v>336</v>
      </c>
      <c r="B399" s="254" t="s">
        <v>134</v>
      </c>
      <c r="C399" s="254" t="s">
        <v>134</v>
      </c>
      <c r="D399" s="254">
        <f>D402</f>
        <v>14590</v>
      </c>
      <c r="E399" s="167">
        <f>[4]สร้างความเข้มแข็งของชุมชน!$F$8</f>
        <v>30000</v>
      </c>
      <c r="F399" s="230">
        <f t="shared" si="9"/>
        <v>0.5714285714285714</v>
      </c>
      <c r="G399" s="330">
        <f>[1]สร้างความเข้มแข็งของชุมชน!$F$8</f>
        <v>70000</v>
      </c>
    </row>
    <row r="400" spans="1:7" x14ac:dyDescent="0.35">
      <c r="A400" s="6" t="s">
        <v>339</v>
      </c>
      <c r="B400" s="15"/>
      <c r="C400" s="15"/>
      <c r="D400" s="15"/>
      <c r="E400" s="16"/>
      <c r="F400" s="162"/>
      <c r="G400" s="294"/>
    </row>
    <row r="401" spans="1:7" x14ac:dyDescent="0.35">
      <c r="A401" s="6" t="s">
        <v>340</v>
      </c>
      <c r="B401" s="12"/>
      <c r="C401" s="12"/>
      <c r="D401" s="12"/>
      <c r="E401" s="16"/>
      <c r="F401" s="162"/>
      <c r="G401" s="294"/>
    </row>
    <row r="402" spans="1:7" x14ac:dyDescent="0.35">
      <c r="A402" s="14" t="s">
        <v>641</v>
      </c>
      <c r="B402" s="31" t="s">
        <v>134</v>
      </c>
      <c r="C402" s="31" t="s">
        <v>134</v>
      </c>
      <c r="D402" s="55">
        <v>14590</v>
      </c>
      <c r="E402" s="16">
        <f>[4]สร้างความเข้มแข็งของชุมชน!$F$11</f>
        <v>30000</v>
      </c>
      <c r="F402" s="162">
        <f t="shared" si="9"/>
        <v>0.4</v>
      </c>
      <c r="G402" s="326">
        <f>[1]สร้างความเข้มแข็งของชุมชน!$F$11</f>
        <v>50000</v>
      </c>
    </row>
    <row r="403" spans="1:7" x14ac:dyDescent="0.35">
      <c r="A403" s="14" t="s">
        <v>708</v>
      </c>
      <c r="B403" s="31" t="s">
        <v>134</v>
      </c>
      <c r="C403" s="31" t="s">
        <v>134</v>
      </c>
      <c r="D403" s="31" t="s">
        <v>134</v>
      </c>
      <c r="E403" s="31" t="s">
        <v>134</v>
      </c>
      <c r="F403" s="162">
        <v>1</v>
      </c>
      <c r="G403" s="326">
        <f>[1]สร้างความเข้มแข็งของชุมชน!$F$17</f>
        <v>20000</v>
      </c>
    </row>
    <row r="404" spans="1:7" x14ac:dyDescent="0.35">
      <c r="A404" s="12" t="s">
        <v>125</v>
      </c>
      <c r="B404" s="31" t="s">
        <v>134</v>
      </c>
      <c r="C404" s="31" t="s">
        <v>134</v>
      </c>
      <c r="D404" s="31">
        <f>D399</f>
        <v>14590</v>
      </c>
      <c r="E404" s="15">
        <f>[4]สร้างความเข้มแข็งของชุมชน!$F$7</f>
        <v>30000</v>
      </c>
      <c r="F404" s="229">
        <f t="shared" si="9"/>
        <v>0.5714285714285714</v>
      </c>
      <c r="G404" s="321">
        <f>[1]สร้างความเข้มแข็งของชุมชน!$F$7</f>
        <v>70000</v>
      </c>
    </row>
    <row r="405" spans="1:7" x14ac:dyDescent="0.35">
      <c r="A405" s="12" t="s">
        <v>282</v>
      </c>
      <c r="B405" s="12"/>
      <c r="C405" s="17">
        <v>100000</v>
      </c>
      <c r="D405" s="17">
        <f>D407</f>
        <v>95000</v>
      </c>
      <c r="E405" s="31" t="s">
        <v>134</v>
      </c>
      <c r="F405" s="229">
        <v>0</v>
      </c>
      <c r="G405" s="325" t="s">
        <v>134</v>
      </c>
    </row>
    <row r="406" spans="1:7" x14ac:dyDescent="0.35">
      <c r="A406" s="6" t="s">
        <v>417</v>
      </c>
      <c r="B406" s="31"/>
      <c r="C406" s="31"/>
      <c r="D406" s="31"/>
      <c r="E406" s="20"/>
      <c r="F406" s="162"/>
      <c r="G406" s="331"/>
    </row>
    <row r="407" spans="1:7" x14ac:dyDescent="0.35">
      <c r="A407" s="12" t="s">
        <v>415</v>
      </c>
      <c r="B407" s="31" t="s">
        <v>134</v>
      </c>
      <c r="C407" s="31">
        <v>100000</v>
      </c>
      <c r="D407" s="31">
        <v>95000</v>
      </c>
      <c r="E407" s="31" t="s">
        <v>134</v>
      </c>
      <c r="F407" s="229">
        <v>0</v>
      </c>
      <c r="G407" s="325" t="s">
        <v>134</v>
      </c>
    </row>
    <row r="408" spans="1:7" x14ac:dyDescent="0.35">
      <c r="A408" s="12" t="s">
        <v>296</v>
      </c>
      <c r="B408" s="31" t="s">
        <v>134</v>
      </c>
      <c r="C408" s="31">
        <v>100000</v>
      </c>
      <c r="D408" s="31">
        <f>D407+D404</f>
        <v>109590</v>
      </c>
      <c r="E408" s="15">
        <f>[4]สร้างความเข้มแข็งของชุมชน!$F$6</f>
        <v>30000</v>
      </c>
      <c r="F408" s="229">
        <f t="shared" si="9"/>
        <v>0.5714285714285714</v>
      </c>
      <c r="G408" s="321">
        <f>[1]สร้างความเข้มแข็งของชุมชน!$F$6</f>
        <v>70000</v>
      </c>
    </row>
    <row r="409" spans="1:7" x14ac:dyDescent="0.35">
      <c r="A409" s="12" t="s">
        <v>297</v>
      </c>
      <c r="B409" s="31" t="s">
        <v>134</v>
      </c>
      <c r="C409" s="31">
        <v>100000</v>
      </c>
      <c r="D409" s="31">
        <f>D408</f>
        <v>109590</v>
      </c>
      <c r="E409" s="15">
        <f>E408</f>
        <v>30000</v>
      </c>
      <c r="F409" s="229">
        <f t="shared" si="9"/>
        <v>0.5714285714285714</v>
      </c>
      <c r="G409" s="321">
        <f>G408</f>
        <v>70000</v>
      </c>
    </row>
    <row r="410" spans="1:7" ht="21" customHeight="1" x14ac:dyDescent="0.35">
      <c r="A410" s="12" t="s">
        <v>437</v>
      </c>
      <c r="B410" s="12"/>
      <c r="C410" s="12"/>
      <c r="D410" s="12"/>
      <c r="E410" s="15"/>
      <c r="F410" s="162"/>
      <c r="G410" s="289"/>
    </row>
    <row r="411" spans="1:7" x14ac:dyDescent="0.35">
      <c r="A411" s="12" t="s">
        <v>442</v>
      </c>
      <c r="B411" s="12"/>
      <c r="C411" s="12"/>
      <c r="D411" s="12"/>
      <c r="E411" s="15"/>
      <c r="F411" s="162"/>
      <c r="G411" s="289"/>
    </row>
    <row r="412" spans="1:7" x14ac:dyDescent="0.35">
      <c r="A412" s="12" t="s">
        <v>329</v>
      </c>
      <c r="B412" s="12"/>
      <c r="C412" s="12"/>
      <c r="D412" s="12"/>
      <c r="E412" s="15"/>
      <c r="F412" s="162"/>
      <c r="G412" s="289"/>
    </row>
    <row r="413" spans="1:7" x14ac:dyDescent="0.35">
      <c r="A413" s="12" t="s">
        <v>336</v>
      </c>
      <c r="B413" s="15">
        <f>B416+B417</f>
        <v>161669.4</v>
      </c>
      <c r="C413" s="15">
        <v>164487</v>
      </c>
      <c r="D413" s="15">
        <f>D416+D417</f>
        <v>214048</v>
      </c>
      <c r="E413" s="15">
        <f>[4]การศาสนาวัฒนธรรมและนันทนาการ!$F$8</f>
        <v>300000</v>
      </c>
      <c r="F413" s="229">
        <f t="shared" ref="F413:F446" si="12">((G413-E413)/G413)</f>
        <v>0.21052631578947367</v>
      </c>
      <c r="G413" s="321">
        <f>[1]การศาสนาวัฒนธรรมและนันทนาการ!$F$8</f>
        <v>380000</v>
      </c>
    </row>
    <row r="414" spans="1:7" x14ac:dyDescent="0.35">
      <c r="A414" s="6" t="s">
        <v>339</v>
      </c>
      <c r="B414" s="15"/>
      <c r="C414" s="15"/>
      <c r="D414" s="15"/>
      <c r="E414" s="16"/>
      <c r="F414" s="162"/>
      <c r="G414" s="294"/>
    </row>
    <row r="415" spans="1:7" x14ac:dyDescent="0.35">
      <c r="A415" s="52" t="s">
        <v>340</v>
      </c>
      <c r="B415" s="88"/>
      <c r="C415" s="88"/>
      <c r="D415" s="88"/>
      <c r="E415" s="88"/>
      <c r="F415" s="165"/>
      <c r="G415" s="295"/>
    </row>
    <row r="416" spans="1:7" x14ac:dyDescent="0.35">
      <c r="A416" s="249" t="s">
        <v>471</v>
      </c>
      <c r="B416" s="255">
        <v>56707</v>
      </c>
      <c r="C416" s="255">
        <v>41393</v>
      </c>
      <c r="D416" s="255">
        <v>87638</v>
      </c>
      <c r="E416" s="250">
        <f>[4]การศาสนาวัฒนธรรมและนันทนาการ!$F$11</f>
        <v>150000</v>
      </c>
      <c r="F416" s="171">
        <f t="shared" si="12"/>
        <v>0</v>
      </c>
      <c r="G416" s="341">
        <f>[1]การศาสนาวัฒนธรรมและนันทนาการ!$F$11</f>
        <v>150000</v>
      </c>
    </row>
    <row r="417" spans="1:7" x14ac:dyDescent="0.35">
      <c r="A417" s="14" t="s">
        <v>472</v>
      </c>
      <c r="B417" s="39">
        <v>104962.4</v>
      </c>
      <c r="C417" s="8">
        <v>123094</v>
      </c>
      <c r="D417" s="8">
        <v>126410</v>
      </c>
      <c r="E417" s="16">
        <f>[4]การศาสนาวัฒนธรรมและนันทนาการ!$F$17</f>
        <v>150000</v>
      </c>
      <c r="F417" s="162">
        <f t="shared" si="12"/>
        <v>0.34782608695652173</v>
      </c>
      <c r="G417" s="326">
        <f>[1]การศาสนาวัฒนธรรมและนันทนาการ!$F$18</f>
        <v>230000</v>
      </c>
    </row>
    <row r="418" spans="1:7" x14ac:dyDescent="0.35">
      <c r="A418" s="12" t="s">
        <v>342</v>
      </c>
      <c r="B418" s="12"/>
      <c r="C418" s="12"/>
      <c r="D418" s="12"/>
      <c r="E418" s="15"/>
      <c r="F418" s="162"/>
      <c r="G418" s="289"/>
    </row>
    <row r="419" spans="1:7" x14ac:dyDescent="0.35">
      <c r="A419" s="6" t="s">
        <v>435</v>
      </c>
      <c r="B419" s="55">
        <v>10000</v>
      </c>
      <c r="C419" s="31" t="s">
        <v>134</v>
      </c>
      <c r="D419" s="31" t="s">
        <v>134</v>
      </c>
      <c r="E419" s="31" t="s">
        <v>134</v>
      </c>
      <c r="F419" s="162">
        <v>0</v>
      </c>
      <c r="G419" s="325" t="s">
        <v>134</v>
      </c>
    </row>
    <row r="420" spans="1:7" x14ac:dyDescent="0.35">
      <c r="A420" s="12" t="s">
        <v>125</v>
      </c>
      <c r="B420" s="15">
        <f>B419+B413</f>
        <v>171669.4</v>
      </c>
      <c r="C420" s="15">
        <v>164487</v>
      </c>
      <c r="D420" s="15">
        <f>D413</f>
        <v>214048</v>
      </c>
      <c r="E420" s="31">
        <f>E413</f>
        <v>300000</v>
      </c>
      <c r="F420" s="229">
        <f t="shared" si="12"/>
        <v>0.21052631578947367</v>
      </c>
      <c r="G420" s="325">
        <f>[1]การศาสนาวัฒนธรรมและนันทนาการ!$F$7</f>
        <v>380000</v>
      </c>
    </row>
    <row r="421" spans="1:7" x14ac:dyDescent="0.35">
      <c r="A421" s="12" t="s">
        <v>282</v>
      </c>
      <c r="B421" s="12"/>
      <c r="C421" s="12"/>
      <c r="D421" s="12"/>
      <c r="E421" s="15"/>
      <c r="F421" s="162"/>
      <c r="G421" s="289"/>
    </row>
    <row r="422" spans="1:7" x14ac:dyDescent="0.35">
      <c r="A422" s="6" t="s">
        <v>414</v>
      </c>
      <c r="B422" s="16"/>
      <c r="C422" s="16"/>
      <c r="D422" s="16"/>
      <c r="E422" s="31"/>
      <c r="F422" s="162"/>
      <c r="G422" s="293"/>
    </row>
    <row r="423" spans="1:7" x14ac:dyDescent="0.35">
      <c r="A423" s="14" t="s">
        <v>662</v>
      </c>
      <c r="B423" s="8">
        <v>50000</v>
      </c>
      <c r="C423" s="8">
        <v>50000</v>
      </c>
      <c r="D423" s="21">
        <v>50000</v>
      </c>
      <c r="E423" s="16">
        <f>[4]การศาสนาวัฒนธรรมและนันทนาการ!$F$25</f>
        <v>50000</v>
      </c>
      <c r="F423" s="162">
        <v>-1</v>
      </c>
      <c r="G423" s="325" t="s">
        <v>134</v>
      </c>
    </row>
    <row r="424" spans="1:7" x14ac:dyDescent="0.35">
      <c r="A424" s="14" t="s">
        <v>17</v>
      </c>
      <c r="B424" s="55" t="s">
        <v>134</v>
      </c>
      <c r="C424" s="55" t="s">
        <v>134</v>
      </c>
      <c r="D424" s="55" t="s">
        <v>134</v>
      </c>
      <c r="E424" s="55">
        <v>10000</v>
      </c>
      <c r="F424" s="162">
        <v>-1</v>
      </c>
      <c r="G424" s="325" t="s">
        <v>134</v>
      </c>
    </row>
    <row r="425" spans="1:7" x14ac:dyDescent="0.35">
      <c r="A425" s="6" t="s">
        <v>417</v>
      </c>
      <c r="B425" s="16"/>
      <c r="C425" s="16"/>
      <c r="D425" s="16"/>
      <c r="E425" s="55"/>
      <c r="F425" s="162"/>
      <c r="G425" s="288"/>
    </row>
    <row r="426" spans="1:7" x14ac:dyDescent="0.35">
      <c r="A426" s="14" t="s">
        <v>473</v>
      </c>
      <c r="B426" s="8">
        <v>130000</v>
      </c>
      <c r="C426" s="8">
        <v>130000</v>
      </c>
      <c r="D426" s="8">
        <v>130000</v>
      </c>
      <c r="E426" s="55">
        <v>130000</v>
      </c>
      <c r="F426" s="162">
        <v>-1</v>
      </c>
      <c r="G426" s="335" t="s">
        <v>134</v>
      </c>
    </row>
    <row r="427" spans="1:7" ht="21" customHeight="1" x14ac:dyDescent="0.35">
      <c r="A427" s="12" t="s">
        <v>415</v>
      </c>
      <c r="B427" s="15">
        <f>B426+B423</f>
        <v>180000</v>
      </c>
      <c r="C427" s="15">
        <v>189000</v>
      </c>
      <c r="D427" s="15">
        <f>D426+D423</f>
        <v>180000</v>
      </c>
      <c r="E427" s="15">
        <f>[4]การศาสนาวัฒนธรรมและนันทนาการ!$F$22</f>
        <v>190000</v>
      </c>
      <c r="F427" s="229">
        <v>-1</v>
      </c>
      <c r="G427" s="335" t="s">
        <v>134</v>
      </c>
    </row>
    <row r="428" spans="1:7" ht="21" customHeight="1" x14ac:dyDescent="0.35">
      <c r="A428" s="12" t="s">
        <v>299</v>
      </c>
      <c r="B428" s="15">
        <f>B427+B420</f>
        <v>351669.4</v>
      </c>
      <c r="C428" s="15">
        <v>344487</v>
      </c>
      <c r="D428" s="15">
        <f>D427+D420</f>
        <v>394048</v>
      </c>
      <c r="E428" s="15">
        <f>[4]การศาสนาวัฒนธรรมและนันทนาการ!$F$6</f>
        <v>490000</v>
      </c>
      <c r="F428" s="229">
        <f t="shared" si="12"/>
        <v>-0.28947368421052633</v>
      </c>
      <c r="G428" s="321">
        <f>[1]การศาสนาวัฒนธรรมและนันทนาการ!$F$6</f>
        <v>380000</v>
      </c>
    </row>
    <row r="429" spans="1:7" x14ac:dyDescent="0.35">
      <c r="A429" s="12" t="s">
        <v>443</v>
      </c>
      <c r="B429" s="12"/>
      <c r="C429" s="12"/>
      <c r="D429" s="12"/>
      <c r="E429" s="15"/>
      <c r="F429" s="162"/>
      <c r="G429" s="289"/>
    </row>
    <row r="430" spans="1:7" x14ac:dyDescent="0.35">
      <c r="A430" s="12" t="s">
        <v>329</v>
      </c>
      <c r="B430" s="12"/>
      <c r="C430" s="12"/>
      <c r="D430" s="12"/>
      <c r="E430" s="15"/>
      <c r="F430" s="162"/>
      <c r="G430" s="289"/>
    </row>
    <row r="431" spans="1:7" x14ac:dyDescent="0.35">
      <c r="A431" s="12" t="s">
        <v>336</v>
      </c>
      <c r="B431" s="15">
        <f>B434+B435+B436+B437</f>
        <v>107263</v>
      </c>
      <c r="C431" s="15">
        <v>173274</v>
      </c>
      <c r="D431" s="15">
        <f>D435+D437+D438+D439</f>
        <v>318446</v>
      </c>
      <c r="E431" s="15">
        <f>[4]การศาสนาวัฒนธรรมและนันทนาการ!$F$36</f>
        <v>400000</v>
      </c>
      <c r="F431" s="229">
        <f t="shared" si="12"/>
        <v>-0.21212121212121213</v>
      </c>
      <c r="G431" s="321">
        <f>[1]การศาสนาวัฒนธรรมและนันทนาการ!$F$26</f>
        <v>330000</v>
      </c>
    </row>
    <row r="432" spans="1:7" x14ac:dyDescent="0.35">
      <c r="A432" s="52" t="s">
        <v>339</v>
      </c>
      <c r="B432" s="99"/>
      <c r="C432" s="99"/>
      <c r="D432" s="99"/>
      <c r="E432" s="89"/>
      <c r="F432" s="165"/>
      <c r="G432" s="296"/>
    </row>
    <row r="433" spans="1:7" x14ac:dyDescent="0.35">
      <c r="A433" s="4" t="s">
        <v>340</v>
      </c>
      <c r="B433" s="168"/>
      <c r="C433" s="168"/>
      <c r="D433" s="168"/>
      <c r="E433" s="167"/>
      <c r="F433" s="171"/>
      <c r="G433" s="297"/>
    </row>
    <row r="434" spans="1:7" x14ac:dyDescent="0.35">
      <c r="A434" s="14" t="s">
        <v>66</v>
      </c>
      <c r="B434" s="55">
        <v>32413</v>
      </c>
      <c r="C434" s="31" t="s">
        <v>134</v>
      </c>
      <c r="D434" s="31" t="s">
        <v>134</v>
      </c>
      <c r="E434" s="31" t="s">
        <v>134</v>
      </c>
      <c r="F434" s="162">
        <v>0</v>
      </c>
      <c r="G434" s="325" t="s">
        <v>134</v>
      </c>
    </row>
    <row r="435" spans="1:7" x14ac:dyDescent="0.35">
      <c r="A435" s="14" t="s">
        <v>474</v>
      </c>
      <c r="B435" s="8">
        <v>22660</v>
      </c>
      <c r="C435" s="8">
        <v>98324</v>
      </c>
      <c r="D435" s="8">
        <v>120775</v>
      </c>
      <c r="E435" s="16">
        <f>[4]การศาสนาวัฒนธรรมและนันทนาการ!$F$41</f>
        <v>150000</v>
      </c>
      <c r="F435" s="162">
        <f t="shared" si="12"/>
        <v>-5</v>
      </c>
      <c r="G435" s="326">
        <f>[1]การศาสนาวัฒนธรรมและนันทนาการ!$F$29</f>
        <v>25000</v>
      </c>
    </row>
    <row r="436" spans="1:7" x14ac:dyDescent="0.35">
      <c r="A436" s="14" t="s">
        <v>475</v>
      </c>
      <c r="B436" s="8">
        <v>49990</v>
      </c>
      <c r="C436" s="8">
        <v>39690</v>
      </c>
      <c r="D436" s="21" t="s">
        <v>134</v>
      </c>
      <c r="E436" s="16">
        <f>[4]การศาสนาวัฒนธรรมและนันทนาการ!$F$46</f>
        <v>20000</v>
      </c>
      <c r="F436" s="162">
        <v>-1</v>
      </c>
      <c r="G436" s="325" t="s">
        <v>134</v>
      </c>
    </row>
    <row r="437" spans="1:7" x14ac:dyDescent="0.35">
      <c r="A437" s="14" t="s">
        <v>190</v>
      </c>
      <c r="B437" s="8">
        <v>2200</v>
      </c>
      <c r="C437" s="8">
        <v>35260</v>
      </c>
      <c r="D437" s="8">
        <v>98706</v>
      </c>
      <c r="E437" s="16">
        <f>[4]การศาสนาวัฒนธรรมและนันทนาการ!$F$50</f>
        <v>150000</v>
      </c>
      <c r="F437" s="162">
        <f t="shared" si="12"/>
        <v>0</v>
      </c>
      <c r="G437" s="326">
        <f>[1]การศาสนาวัฒนธรรมและนันทนาการ!$F$34</f>
        <v>150000</v>
      </c>
    </row>
    <row r="438" spans="1:7" x14ac:dyDescent="0.35">
      <c r="A438" s="14" t="s">
        <v>192</v>
      </c>
      <c r="B438" s="31" t="s">
        <v>134</v>
      </c>
      <c r="C438" s="55">
        <v>39230</v>
      </c>
      <c r="D438" s="55">
        <v>49845</v>
      </c>
      <c r="E438" s="55">
        <f>[4]การศาสนาวัฒนธรรมและนันทนาการ!$F$56</f>
        <v>60000</v>
      </c>
      <c r="F438" s="162">
        <f t="shared" si="12"/>
        <v>0.25</v>
      </c>
      <c r="G438" s="335">
        <f>[1]การศาสนาวัฒนธรรมและนันทนาการ!$F$40</f>
        <v>80000</v>
      </c>
    </row>
    <row r="439" spans="1:7" x14ac:dyDescent="0.35">
      <c r="A439" s="14" t="s">
        <v>611</v>
      </c>
      <c r="B439" s="31" t="s">
        <v>134</v>
      </c>
      <c r="C439" s="31" t="s">
        <v>134</v>
      </c>
      <c r="D439" s="55">
        <v>49120</v>
      </c>
      <c r="E439" s="31" t="s">
        <v>134</v>
      </c>
      <c r="F439" s="162">
        <v>-1</v>
      </c>
      <c r="G439" s="325" t="s">
        <v>134</v>
      </c>
    </row>
    <row r="440" spans="1:7" x14ac:dyDescent="0.35">
      <c r="A440" s="14" t="s">
        <v>709</v>
      </c>
      <c r="B440" s="31" t="s">
        <v>134</v>
      </c>
      <c r="C440" s="31" t="s">
        <v>134</v>
      </c>
      <c r="D440" s="31" t="s">
        <v>134</v>
      </c>
      <c r="E440" s="31" t="s">
        <v>134</v>
      </c>
      <c r="F440" s="162">
        <v>1</v>
      </c>
      <c r="G440" s="335">
        <f>[1]การศาสนาวัฒนธรรมและนันทนาการ!$F$45</f>
        <v>75000</v>
      </c>
    </row>
    <row r="441" spans="1:7" x14ac:dyDescent="0.35">
      <c r="A441" s="12" t="s">
        <v>125</v>
      </c>
      <c r="B441" s="17">
        <f>B431</f>
        <v>107263</v>
      </c>
      <c r="C441" s="17">
        <v>212304</v>
      </c>
      <c r="D441" s="17">
        <f>D431</f>
        <v>318446</v>
      </c>
      <c r="E441" s="15">
        <f>[4]การศาสนาวัฒนธรรมและนันทนาการ!$F$37</f>
        <v>380000</v>
      </c>
      <c r="F441" s="162">
        <v>-0.1</v>
      </c>
      <c r="G441" s="321">
        <f>[1]การศาสนาวัฒนธรรมและนันทนาการ!$F$25</f>
        <v>330000</v>
      </c>
    </row>
    <row r="442" spans="1:7" x14ac:dyDescent="0.35">
      <c r="A442" s="12" t="s">
        <v>282</v>
      </c>
      <c r="B442" s="17">
        <v>30000</v>
      </c>
      <c r="C442" s="17">
        <v>10000</v>
      </c>
      <c r="D442" s="17">
        <f>D444</f>
        <v>94249</v>
      </c>
      <c r="E442" s="15">
        <v>20000</v>
      </c>
      <c r="F442" s="162">
        <v>-1</v>
      </c>
      <c r="G442" s="325" t="s">
        <v>134</v>
      </c>
    </row>
    <row r="443" spans="1:7" x14ac:dyDescent="0.35">
      <c r="A443" s="6" t="s">
        <v>414</v>
      </c>
      <c r="B443" s="12"/>
      <c r="C443" s="12"/>
      <c r="D443" s="12"/>
      <c r="E443" s="15"/>
      <c r="F443" s="162"/>
      <c r="G443" s="289"/>
    </row>
    <row r="444" spans="1:7" x14ac:dyDescent="0.35">
      <c r="A444" s="14" t="s">
        <v>679</v>
      </c>
      <c r="B444" s="31" t="s">
        <v>134</v>
      </c>
      <c r="C444" s="31" t="s">
        <v>134</v>
      </c>
      <c r="D444" s="55">
        <v>94249</v>
      </c>
      <c r="E444" s="16">
        <f>[4]การศาสนาวัฒนธรรมและนันทนาการ!$F$61</f>
        <v>20000</v>
      </c>
      <c r="F444" s="162">
        <v>-1</v>
      </c>
      <c r="G444" s="325" t="s">
        <v>134</v>
      </c>
    </row>
    <row r="445" spans="1:7" x14ac:dyDescent="0.35">
      <c r="A445" s="12" t="s">
        <v>415</v>
      </c>
      <c r="B445" s="15">
        <v>30000</v>
      </c>
      <c r="C445" s="15">
        <v>10000</v>
      </c>
      <c r="D445" s="15">
        <f>D444</f>
        <v>94249</v>
      </c>
      <c r="E445" s="15">
        <f>[4]การศาสนาวัฒนธรรมและนันทนาการ!$F$60</f>
        <v>20000</v>
      </c>
      <c r="F445" s="229">
        <v>-1</v>
      </c>
      <c r="G445" s="325" t="s">
        <v>134</v>
      </c>
    </row>
    <row r="446" spans="1:7" x14ac:dyDescent="0.35">
      <c r="A446" s="12" t="s">
        <v>300</v>
      </c>
      <c r="B446" s="15">
        <f>B445+B441</f>
        <v>137263</v>
      </c>
      <c r="C446" s="15">
        <v>222304</v>
      </c>
      <c r="D446" s="15">
        <f>D445+D441</f>
        <v>412695</v>
      </c>
      <c r="E446" s="15">
        <f>[4]การศาสนาวัฒนธรรมและนันทนาการ!$F$36</f>
        <v>400000</v>
      </c>
      <c r="F446" s="229">
        <f t="shared" si="12"/>
        <v>-0.21212121212121213</v>
      </c>
      <c r="G446" s="321">
        <f>[1]การศาสนาวัฒนธรรมและนันทนาการ!$F$24</f>
        <v>330000</v>
      </c>
    </row>
    <row r="447" spans="1:7" x14ac:dyDescent="0.35">
      <c r="A447" s="12" t="s">
        <v>278</v>
      </c>
      <c r="B447" s="302"/>
      <c r="C447" s="302"/>
      <c r="D447" s="302"/>
      <c r="E447" s="303"/>
      <c r="F447" s="304"/>
      <c r="G447" s="305"/>
    </row>
    <row r="448" spans="1:7" x14ac:dyDescent="0.35">
      <c r="A448" s="12" t="s">
        <v>329</v>
      </c>
      <c r="B448" s="12"/>
      <c r="C448" s="12"/>
      <c r="D448" s="12"/>
      <c r="E448" s="15"/>
      <c r="F448" s="162"/>
      <c r="G448" s="289"/>
    </row>
    <row r="449" spans="1:7" x14ac:dyDescent="0.35">
      <c r="A449" s="101" t="s">
        <v>336</v>
      </c>
      <c r="B449" s="88">
        <f>B452</f>
        <v>240441</v>
      </c>
      <c r="C449" s="104">
        <v>796355.5</v>
      </c>
      <c r="D449" s="104">
        <f>D452+D453</f>
        <v>836357.19</v>
      </c>
      <c r="E449" s="88">
        <f>[4]การศาสนาวัฒนธรรมและนันทนาการ!$F$69</f>
        <v>700000</v>
      </c>
      <c r="F449" s="231">
        <f t="shared" ref="F449:F512" si="13">((G449-E449)/G449)</f>
        <v>-0.1111111111111111</v>
      </c>
      <c r="G449" s="327">
        <f>[1]การศาสนาวัฒนธรรมและนันทนาการ!$F$53</f>
        <v>630000</v>
      </c>
    </row>
    <row r="450" spans="1:7" x14ac:dyDescent="0.35">
      <c r="A450" s="4" t="s">
        <v>339</v>
      </c>
      <c r="B450" s="256"/>
      <c r="C450" s="256"/>
      <c r="D450" s="256"/>
      <c r="E450" s="250"/>
      <c r="F450" s="171"/>
      <c r="G450" s="298"/>
    </row>
    <row r="451" spans="1:7" x14ac:dyDescent="0.35">
      <c r="A451" s="6" t="s">
        <v>340</v>
      </c>
      <c r="B451" s="12"/>
      <c r="C451" s="12"/>
      <c r="D451" s="12"/>
      <c r="E451" s="15"/>
      <c r="F451" s="162"/>
      <c r="G451" s="289"/>
    </row>
    <row r="452" spans="1:7" x14ac:dyDescent="0.35">
      <c r="A452" s="14" t="s">
        <v>362</v>
      </c>
      <c r="B452" s="8">
        <v>240441</v>
      </c>
      <c r="C452" s="39">
        <v>501407.5</v>
      </c>
      <c r="D452" s="39">
        <v>552207.5</v>
      </c>
      <c r="E452" s="16">
        <f>[4]การศาสนาวัฒนธรรมและนันทนาการ!$F$72</f>
        <v>500000</v>
      </c>
      <c r="F452" s="162">
        <f t="shared" si="13"/>
        <v>0</v>
      </c>
      <c r="G452" s="326">
        <f>[1]การศาสนาวัฒนธรรมและนันทนาการ!$F$56</f>
        <v>500000</v>
      </c>
    </row>
    <row r="453" spans="1:7" x14ac:dyDescent="0.35">
      <c r="A453" s="14" t="s">
        <v>642</v>
      </c>
      <c r="B453" s="31" t="s">
        <v>134</v>
      </c>
      <c r="C453" s="55">
        <v>294948</v>
      </c>
      <c r="D453" s="164">
        <v>284149.69</v>
      </c>
      <c r="E453" s="16">
        <f>[4]การศาสนาวัฒนธรรมและนันทนาการ!$F$78</f>
        <v>200000</v>
      </c>
      <c r="F453" s="162">
        <f t="shared" si="13"/>
        <v>-3</v>
      </c>
      <c r="G453" s="326">
        <f>[1]การศาสนาวัฒนธรรมและนันทนาการ!$F$64</f>
        <v>50000</v>
      </c>
    </row>
    <row r="454" spans="1:7" x14ac:dyDescent="0.35">
      <c r="A454" s="14" t="s">
        <v>710</v>
      </c>
      <c r="B454" s="31" t="s">
        <v>134</v>
      </c>
      <c r="C454" s="31" t="s">
        <v>134</v>
      </c>
      <c r="D454" s="31" t="s">
        <v>134</v>
      </c>
      <c r="E454" s="31" t="s">
        <v>134</v>
      </c>
      <c r="F454" s="162">
        <v>1</v>
      </c>
      <c r="G454" s="326">
        <f>[1]การศาสนาวัฒนธรรมและนันทนาการ!$F$69</f>
        <v>80000</v>
      </c>
    </row>
    <row r="455" spans="1:7" x14ac:dyDescent="0.35">
      <c r="A455" s="12" t="s">
        <v>125</v>
      </c>
      <c r="B455" s="15">
        <f>B449</f>
        <v>240441</v>
      </c>
      <c r="C455" s="41">
        <v>796355.5</v>
      </c>
      <c r="D455" s="41">
        <f>D449</f>
        <v>836357.19</v>
      </c>
      <c r="E455" s="15">
        <f>[4]การศาสนาวัฒนธรรมและนันทนาการ!$F$68</f>
        <v>700000</v>
      </c>
      <c r="F455" s="229">
        <f t="shared" si="13"/>
        <v>-0.1111111111111111</v>
      </c>
      <c r="G455" s="321">
        <f>[1]การศาสนาวัฒนธรรมและนันทนาการ!$F$52</f>
        <v>630000</v>
      </c>
    </row>
    <row r="456" spans="1:7" x14ac:dyDescent="0.35">
      <c r="A456" s="12" t="s">
        <v>282</v>
      </c>
      <c r="B456" s="15"/>
      <c r="C456" s="15"/>
      <c r="D456" s="15"/>
      <c r="E456" s="15"/>
      <c r="F456" s="162"/>
      <c r="G456" s="289"/>
    </row>
    <row r="457" spans="1:7" x14ac:dyDescent="0.35">
      <c r="A457" s="6" t="s">
        <v>414</v>
      </c>
      <c r="B457" s="15"/>
      <c r="C457" s="15"/>
      <c r="D457" s="15"/>
      <c r="E457" s="15"/>
      <c r="F457" s="162"/>
      <c r="G457" s="289"/>
    </row>
    <row r="458" spans="1:7" x14ac:dyDescent="0.35">
      <c r="A458" s="6" t="s">
        <v>643</v>
      </c>
      <c r="B458" s="31"/>
      <c r="C458" s="31" t="s">
        <v>134</v>
      </c>
      <c r="D458" s="31" t="s">
        <v>134</v>
      </c>
      <c r="E458" s="16">
        <f>[4]การศาสนาวัฒนธรรมและนันทนาการ!$F$84</f>
        <v>34920</v>
      </c>
      <c r="F458" s="162">
        <v>-1</v>
      </c>
      <c r="G458" s="325" t="s">
        <v>134</v>
      </c>
    </row>
    <row r="459" spans="1:7" x14ac:dyDescent="0.35">
      <c r="A459" s="12" t="s">
        <v>415</v>
      </c>
      <c r="B459" s="31" t="s">
        <v>134</v>
      </c>
      <c r="C459" s="31" t="s">
        <v>134</v>
      </c>
      <c r="D459" s="31" t="s">
        <v>134</v>
      </c>
      <c r="E459" s="31" t="s">
        <v>134</v>
      </c>
      <c r="F459" s="162">
        <v>0</v>
      </c>
      <c r="G459" s="325" t="s">
        <v>134</v>
      </c>
    </row>
    <row r="460" spans="1:7" x14ac:dyDescent="0.35">
      <c r="A460" s="12" t="s">
        <v>301</v>
      </c>
      <c r="B460" s="41">
        <f>B455</f>
        <v>240441</v>
      </c>
      <c r="C460" s="41">
        <f>C455</f>
        <v>796355.5</v>
      </c>
      <c r="D460" s="41">
        <f>D455</f>
        <v>836357.19</v>
      </c>
      <c r="E460" s="15">
        <f>[4]การศาสนาวัฒนธรรมและนันทนาการ!$F$67</f>
        <v>734920</v>
      </c>
      <c r="F460" s="229">
        <f t="shared" si="13"/>
        <v>-0.16653968253968254</v>
      </c>
      <c r="G460" s="321">
        <f>G455</f>
        <v>630000</v>
      </c>
    </row>
    <row r="461" spans="1:7" x14ac:dyDescent="0.35">
      <c r="A461" s="12" t="s">
        <v>302</v>
      </c>
      <c r="B461" s="41">
        <f>B460+B446+B428</f>
        <v>729373.4</v>
      </c>
      <c r="C461" s="41">
        <f>C460+C446+C428</f>
        <v>1363146.5</v>
      </c>
      <c r="D461" s="41">
        <f>D460+D446+D428</f>
        <v>1643100.19</v>
      </c>
      <c r="E461" s="15">
        <f>E460+E446+E428</f>
        <v>1624920</v>
      </c>
      <c r="F461" s="229">
        <f t="shared" si="13"/>
        <v>-0.2126268656716418</v>
      </c>
      <c r="G461" s="321">
        <f>G460+G446+G428</f>
        <v>1340000</v>
      </c>
    </row>
    <row r="462" spans="1:7" x14ac:dyDescent="0.35">
      <c r="A462" s="12" t="s">
        <v>20</v>
      </c>
      <c r="B462" s="306"/>
      <c r="C462" s="306"/>
      <c r="D462" s="306"/>
      <c r="E462" s="303"/>
      <c r="F462" s="304"/>
      <c r="G462" s="305"/>
    </row>
    <row r="463" spans="1:7" x14ac:dyDescent="0.35">
      <c r="A463" s="12" t="s">
        <v>19</v>
      </c>
      <c r="B463" s="41"/>
      <c r="C463" s="41"/>
      <c r="D463" s="41"/>
      <c r="E463" s="15"/>
      <c r="F463" s="162"/>
      <c r="G463" s="289"/>
    </row>
    <row r="464" spans="1:7" x14ac:dyDescent="0.35">
      <c r="A464" s="12" t="s">
        <v>130</v>
      </c>
      <c r="B464" s="41"/>
      <c r="C464" s="41"/>
      <c r="D464" s="41"/>
      <c r="E464" s="15"/>
      <c r="F464" s="162"/>
      <c r="G464" s="289"/>
    </row>
    <row r="465" spans="1:7" x14ac:dyDescent="0.35">
      <c r="A465" s="12" t="s">
        <v>281</v>
      </c>
      <c r="B465" s="16"/>
      <c r="C465" s="16"/>
      <c r="D465" s="16"/>
      <c r="E465" s="31"/>
      <c r="F465" s="162"/>
      <c r="G465" s="293"/>
    </row>
    <row r="466" spans="1:7" x14ac:dyDescent="0.35">
      <c r="A466" s="52" t="s">
        <v>131</v>
      </c>
      <c r="B466" s="89" t="s">
        <v>134</v>
      </c>
      <c r="C466" s="89" t="s">
        <v>134</v>
      </c>
      <c r="D466" s="89" t="s">
        <v>134</v>
      </c>
      <c r="E466" s="221">
        <v>540000</v>
      </c>
      <c r="F466" s="165">
        <v>-1</v>
      </c>
      <c r="G466" s="342" t="s">
        <v>134</v>
      </c>
    </row>
    <row r="467" spans="1:7" x14ac:dyDescent="0.35">
      <c r="A467" s="4" t="s">
        <v>104</v>
      </c>
      <c r="B467" s="250">
        <v>2809635.41</v>
      </c>
      <c r="C467" s="254" t="s">
        <v>134</v>
      </c>
      <c r="D467" s="255">
        <v>2023000</v>
      </c>
      <c r="E467" s="255">
        <f>[4]อุตสาหกรรมและการโยธา!$F$14</f>
        <v>1818700</v>
      </c>
      <c r="F467" s="171">
        <v>2.7909999999999999</v>
      </c>
      <c r="G467" s="343">
        <f>[1]อุตสาหกรรมและการโยธา!$F$9</f>
        <v>5076000</v>
      </c>
    </row>
    <row r="468" spans="1:7" x14ac:dyDescent="0.35">
      <c r="A468" s="6" t="s">
        <v>712</v>
      </c>
      <c r="B468" s="31" t="s">
        <v>134</v>
      </c>
      <c r="C468" s="31" t="s">
        <v>134</v>
      </c>
      <c r="D468" s="31" t="s">
        <v>134</v>
      </c>
      <c r="E468" s="31" t="s">
        <v>134</v>
      </c>
      <c r="F468" s="162">
        <v>1</v>
      </c>
      <c r="G468" s="335">
        <f>[1]อุตสาหกรรมและการโยธา!$F$10</f>
        <v>2458000</v>
      </c>
    </row>
    <row r="469" spans="1:7" x14ac:dyDescent="0.35">
      <c r="A469" s="6" t="s">
        <v>711</v>
      </c>
      <c r="B469" s="31"/>
      <c r="C469" s="16"/>
      <c r="D469" s="16"/>
      <c r="E469" s="55"/>
      <c r="F469" s="162"/>
      <c r="G469" s="288"/>
    </row>
    <row r="470" spans="1:7" x14ac:dyDescent="0.35">
      <c r="A470" s="6" t="s">
        <v>713</v>
      </c>
      <c r="B470" s="31" t="s">
        <v>134</v>
      </c>
      <c r="C470" s="31" t="s">
        <v>134</v>
      </c>
      <c r="D470" s="31" t="s">
        <v>134</v>
      </c>
      <c r="E470" s="55"/>
      <c r="F470" s="162">
        <v>1</v>
      </c>
      <c r="G470" s="335">
        <f>[1]อุตสาหกรรมและการโยธา!$F$19</f>
        <v>1203000</v>
      </c>
    </row>
    <row r="471" spans="1:7" x14ac:dyDescent="0.35">
      <c r="A471" s="6" t="s">
        <v>714</v>
      </c>
      <c r="B471" s="31"/>
      <c r="C471" s="16"/>
      <c r="D471" s="16"/>
      <c r="E471" s="55"/>
      <c r="F471" s="162"/>
      <c r="G471" s="288"/>
    </row>
    <row r="472" spans="1:7" x14ac:dyDescent="0.35">
      <c r="A472" s="6" t="s">
        <v>715</v>
      </c>
      <c r="B472" s="31" t="s">
        <v>134</v>
      </c>
      <c r="C472" s="31" t="s">
        <v>134</v>
      </c>
      <c r="D472" s="31" t="s">
        <v>134</v>
      </c>
      <c r="E472" s="31" t="s">
        <v>134</v>
      </c>
      <c r="F472" s="162">
        <v>1</v>
      </c>
      <c r="G472" s="335">
        <f>[1]อุตสาหกรรมและการโยธา!$F$25</f>
        <v>1415000</v>
      </c>
    </row>
    <row r="473" spans="1:7" x14ac:dyDescent="0.35">
      <c r="A473" s="6" t="s">
        <v>716</v>
      </c>
      <c r="B473" s="31"/>
      <c r="C473" s="16"/>
      <c r="D473" s="16"/>
      <c r="E473" s="55"/>
      <c r="F473" s="162"/>
      <c r="G473" s="288"/>
    </row>
    <row r="474" spans="1:7" x14ac:dyDescent="0.35">
      <c r="A474" s="6" t="s">
        <v>612</v>
      </c>
      <c r="B474" s="31" t="s">
        <v>134</v>
      </c>
      <c r="C474" s="55" t="s">
        <v>134</v>
      </c>
      <c r="D474" s="16">
        <v>482000</v>
      </c>
      <c r="E474" s="55" t="s">
        <v>134</v>
      </c>
      <c r="F474" s="162">
        <v>0</v>
      </c>
      <c r="G474" s="55" t="s">
        <v>134</v>
      </c>
    </row>
    <row r="475" spans="1:7" x14ac:dyDescent="0.35">
      <c r="A475" s="12" t="s">
        <v>133</v>
      </c>
      <c r="B475" s="15">
        <f>B467</f>
        <v>2809635.41</v>
      </c>
      <c r="C475" s="31" t="s">
        <v>134</v>
      </c>
      <c r="D475" s="31">
        <f>D474+D467</f>
        <v>2505000</v>
      </c>
      <c r="E475" s="31">
        <f>[4]อุตสาหกรรมและการโยธา!$F$7</f>
        <v>2358700</v>
      </c>
      <c r="F475" s="229">
        <f t="shared" si="13"/>
        <v>0.53532308904649328</v>
      </c>
      <c r="G475" s="325">
        <f>[1]อุตสาหกรรมและการโยธา!$F$7</f>
        <v>5076000</v>
      </c>
    </row>
    <row r="476" spans="1:7" x14ac:dyDescent="0.35">
      <c r="A476" s="12" t="s">
        <v>21</v>
      </c>
      <c r="B476" s="15">
        <f>B475</f>
        <v>2809635.41</v>
      </c>
      <c r="C476" s="31" t="s">
        <v>134</v>
      </c>
      <c r="D476" s="31">
        <f>D475</f>
        <v>2505000</v>
      </c>
      <c r="E476" s="31">
        <f>[4]อุตสาหกรรมและการโยธา!$F$6</f>
        <v>2358700</v>
      </c>
      <c r="F476" s="229">
        <f t="shared" si="13"/>
        <v>0.53532308904649328</v>
      </c>
      <c r="G476" s="325">
        <f>[1]อุตสาหกรรมและการโยธา!$F$6</f>
        <v>5076000</v>
      </c>
    </row>
    <row r="477" spans="1:7" x14ac:dyDescent="0.35">
      <c r="A477" s="12" t="s">
        <v>22</v>
      </c>
      <c r="B477" s="15">
        <f>B476</f>
        <v>2809635.41</v>
      </c>
      <c r="C477" s="31" t="s">
        <v>134</v>
      </c>
      <c r="D477" s="31">
        <f>D476</f>
        <v>2505000</v>
      </c>
      <c r="E477" s="31">
        <f>E476</f>
        <v>2358700</v>
      </c>
      <c r="F477" s="229">
        <f t="shared" si="13"/>
        <v>0.53532308904649328</v>
      </c>
      <c r="G477" s="325">
        <f>[1]อุตสาหกรรมและการโยธา!$F$6</f>
        <v>5076000</v>
      </c>
    </row>
    <row r="478" spans="1:7" x14ac:dyDescent="0.35">
      <c r="A478" s="12" t="s">
        <v>521</v>
      </c>
      <c r="B478" s="12"/>
      <c r="C478" s="12"/>
      <c r="D478" s="12"/>
      <c r="E478" s="15"/>
      <c r="F478" s="162"/>
      <c r="G478" s="289"/>
    </row>
    <row r="479" spans="1:7" x14ac:dyDescent="0.35">
      <c r="A479" s="12" t="s">
        <v>523</v>
      </c>
      <c r="B479" s="12"/>
      <c r="C479" s="12"/>
      <c r="D479" s="12"/>
      <c r="E479" s="15"/>
      <c r="F479" s="162"/>
      <c r="G479" s="289"/>
    </row>
    <row r="480" spans="1:7" x14ac:dyDescent="0.35">
      <c r="A480" s="12" t="s">
        <v>329</v>
      </c>
      <c r="B480" s="12"/>
      <c r="C480" s="12"/>
      <c r="D480" s="12"/>
      <c r="E480" s="15"/>
      <c r="F480" s="162"/>
      <c r="G480" s="289"/>
    </row>
    <row r="481" spans="1:7" x14ac:dyDescent="0.35">
      <c r="A481" s="12" t="s">
        <v>336</v>
      </c>
      <c r="B481" s="15">
        <v>84750</v>
      </c>
      <c r="C481" s="31" t="s">
        <v>134</v>
      </c>
      <c r="D481" s="31" t="s">
        <v>134</v>
      </c>
      <c r="E481" s="31" t="s">
        <v>134</v>
      </c>
      <c r="F481" s="229">
        <v>1</v>
      </c>
      <c r="G481" s="325">
        <f>G484+G485</f>
        <v>55000</v>
      </c>
    </row>
    <row r="482" spans="1:7" x14ac:dyDescent="0.35">
      <c r="A482" s="6" t="s">
        <v>339</v>
      </c>
      <c r="B482" s="16"/>
      <c r="C482" s="16"/>
      <c r="D482" s="16"/>
      <c r="E482" s="16"/>
      <c r="F482" s="162"/>
      <c r="G482" s="294"/>
    </row>
    <row r="483" spans="1:7" x14ac:dyDescent="0.35">
      <c r="A483" s="52" t="s">
        <v>340</v>
      </c>
      <c r="B483" s="101"/>
      <c r="C483" s="101"/>
      <c r="D483" s="103"/>
      <c r="E483" s="103"/>
      <c r="F483" s="165"/>
      <c r="G483" s="292"/>
    </row>
    <row r="484" spans="1:7" x14ac:dyDescent="0.35">
      <c r="A484" s="4" t="s">
        <v>722</v>
      </c>
      <c r="B484" s="254" t="s">
        <v>134</v>
      </c>
      <c r="C484" s="254" t="s">
        <v>134</v>
      </c>
      <c r="D484" s="254" t="s">
        <v>134</v>
      </c>
      <c r="E484" s="254" t="s">
        <v>134</v>
      </c>
      <c r="F484" s="171">
        <v>1</v>
      </c>
      <c r="G484" s="341">
        <v>5000</v>
      </c>
    </row>
    <row r="485" spans="1:7" x14ac:dyDescent="0.35">
      <c r="A485" s="6" t="s">
        <v>723</v>
      </c>
      <c r="B485" s="232" t="s">
        <v>134</v>
      </c>
      <c r="C485" s="232" t="s">
        <v>134</v>
      </c>
      <c r="D485" s="232" t="s">
        <v>134</v>
      </c>
      <c r="E485" s="232" t="s">
        <v>134</v>
      </c>
      <c r="F485" s="162">
        <v>1</v>
      </c>
      <c r="G485" s="326">
        <v>50000</v>
      </c>
    </row>
    <row r="486" spans="1:7" x14ac:dyDescent="0.35">
      <c r="A486" s="6" t="s">
        <v>724</v>
      </c>
      <c r="B486" s="12"/>
      <c r="C486" s="12"/>
      <c r="D486" s="16"/>
      <c r="E486" s="16"/>
      <c r="F486" s="162"/>
      <c r="G486" s="294"/>
    </row>
    <row r="487" spans="1:7" x14ac:dyDescent="0.35">
      <c r="A487" s="12" t="s">
        <v>342</v>
      </c>
      <c r="B487" s="12"/>
      <c r="C487" s="12"/>
      <c r="D487" s="15"/>
      <c r="E487" s="15"/>
      <c r="F487" s="162"/>
      <c r="G487" s="289"/>
    </row>
    <row r="488" spans="1:7" x14ac:dyDescent="0.35">
      <c r="A488" s="6" t="s">
        <v>44</v>
      </c>
      <c r="B488" s="8">
        <v>84030</v>
      </c>
      <c r="C488" s="31" t="s">
        <v>134</v>
      </c>
      <c r="D488" s="31" t="s">
        <v>134</v>
      </c>
      <c r="E488" s="31" t="s">
        <v>134</v>
      </c>
      <c r="F488" s="162">
        <v>0</v>
      </c>
      <c r="G488" s="31" t="s">
        <v>134</v>
      </c>
    </row>
    <row r="489" spans="1:7" x14ac:dyDescent="0.35">
      <c r="A489" s="12" t="s">
        <v>119</v>
      </c>
      <c r="B489" s="55"/>
      <c r="C489" s="55"/>
      <c r="D489" s="55"/>
      <c r="E489" s="55"/>
      <c r="F489" s="162"/>
      <c r="G489" s="31"/>
    </row>
    <row r="490" spans="1:7" x14ac:dyDescent="0.35">
      <c r="A490" s="6" t="s">
        <v>120</v>
      </c>
      <c r="B490" s="55" t="s">
        <v>134</v>
      </c>
      <c r="C490" s="55" t="s">
        <v>134</v>
      </c>
      <c r="D490" s="55" t="s">
        <v>134</v>
      </c>
      <c r="E490" s="55" t="s">
        <v>134</v>
      </c>
      <c r="F490" s="162">
        <v>1</v>
      </c>
      <c r="G490" s="335">
        <f>[1]การเกษตร!$F$24</f>
        <v>2300000</v>
      </c>
    </row>
    <row r="491" spans="1:7" x14ac:dyDescent="0.35">
      <c r="A491" s="12" t="s">
        <v>125</v>
      </c>
      <c r="B491" s="15">
        <f>B481+B488</f>
        <v>168780</v>
      </c>
      <c r="C491" s="31" t="s">
        <v>134</v>
      </c>
      <c r="D491" s="31" t="s">
        <v>134</v>
      </c>
      <c r="E491" s="31" t="s">
        <v>134</v>
      </c>
      <c r="F491" s="229">
        <v>1</v>
      </c>
      <c r="G491" s="31">
        <f>[1]การเกษตร!$F$7</f>
        <v>2355000</v>
      </c>
    </row>
    <row r="492" spans="1:7" x14ac:dyDescent="0.35">
      <c r="A492" s="12" t="s">
        <v>282</v>
      </c>
      <c r="B492" s="41"/>
      <c r="C492" s="41"/>
      <c r="D492" s="41"/>
      <c r="E492" s="15">
        <v>87000</v>
      </c>
      <c r="F492" s="229">
        <v>-1</v>
      </c>
      <c r="G492" s="31" t="s">
        <v>134</v>
      </c>
    </row>
    <row r="493" spans="1:7" x14ac:dyDescent="0.35">
      <c r="A493" s="6" t="s">
        <v>414</v>
      </c>
      <c r="B493" s="41"/>
      <c r="C493" s="41"/>
      <c r="D493" s="41"/>
      <c r="E493" s="15"/>
      <c r="F493" s="229"/>
      <c r="G493" s="289"/>
    </row>
    <row r="494" spans="1:7" x14ac:dyDescent="0.35">
      <c r="A494" s="6" t="s">
        <v>680</v>
      </c>
      <c r="B494" s="31" t="s">
        <v>134</v>
      </c>
      <c r="C494" s="31" t="s">
        <v>134</v>
      </c>
      <c r="D494" s="16">
        <v>40000</v>
      </c>
      <c r="E494" s="31" t="s">
        <v>134</v>
      </c>
      <c r="F494" s="162">
        <v>0</v>
      </c>
      <c r="G494" s="31" t="s">
        <v>134</v>
      </c>
    </row>
    <row r="495" spans="1:7" x14ac:dyDescent="0.35">
      <c r="A495" s="6" t="s">
        <v>417</v>
      </c>
      <c r="B495" s="15"/>
      <c r="C495" s="15"/>
      <c r="D495" s="15"/>
      <c r="E495" s="15"/>
      <c r="F495" s="162"/>
      <c r="G495" s="289"/>
    </row>
    <row r="496" spans="1:7" x14ac:dyDescent="0.35">
      <c r="A496" s="6" t="s">
        <v>663</v>
      </c>
      <c r="B496" s="31" t="s">
        <v>134</v>
      </c>
      <c r="C496" s="31" t="s">
        <v>134</v>
      </c>
      <c r="D496" s="55"/>
      <c r="E496" s="16">
        <f>[4]การเกษตร!$F$10</f>
        <v>87000</v>
      </c>
      <c r="F496" s="162">
        <v>-1</v>
      </c>
      <c r="G496" s="31" t="s">
        <v>134</v>
      </c>
    </row>
    <row r="497" spans="1:7" x14ac:dyDescent="0.35">
      <c r="A497" s="6" t="s">
        <v>681</v>
      </c>
      <c r="B497" s="31" t="s">
        <v>134</v>
      </c>
      <c r="C497" s="31" t="s">
        <v>134</v>
      </c>
      <c r="D497" s="55">
        <v>75000</v>
      </c>
      <c r="E497" s="31" t="s">
        <v>134</v>
      </c>
      <c r="F497" s="162">
        <v>0</v>
      </c>
      <c r="G497" s="31" t="s">
        <v>134</v>
      </c>
    </row>
    <row r="498" spans="1:7" x14ac:dyDescent="0.35">
      <c r="A498" s="6" t="s">
        <v>682</v>
      </c>
      <c r="B498" s="31" t="s">
        <v>134</v>
      </c>
      <c r="C498" s="31" t="s">
        <v>134</v>
      </c>
      <c r="D498" s="55">
        <v>74000</v>
      </c>
      <c r="E498" s="31" t="s">
        <v>134</v>
      </c>
      <c r="F498" s="162">
        <v>0</v>
      </c>
      <c r="G498" s="31" t="s">
        <v>134</v>
      </c>
    </row>
    <row r="499" spans="1:7" x14ac:dyDescent="0.35">
      <c r="A499" s="12" t="s">
        <v>415</v>
      </c>
      <c r="B499" s="31" t="s">
        <v>134</v>
      </c>
      <c r="C499" s="31" t="s">
        <v>134</v>
      </c>
      <c r="D499" s="31">
        <f>D494+D497+D498</f>
        <v>189000</v>
      </c>
      <c r="E499" s="15">
        <f>[4]การเกษตร!$F$7</f>
        <v>87000</v>
      </c>
      <c r="F499" s="229">
        <v>-1</v>
      </c>
      <c r="G499" s="31" t="s">
        <v>134</v>
      </c>
    </row>
    <row r="500" spans="1:7" x14ac:dyDescent="0.35">
      <c r="A500" s="101" t="s">
        <v>303</v>
      </c>
      <c r="B500" s="88">
        <f>B491</f>
        <v>168780</v>
      </c>
      <c r="C500" s="89" t="s">
        <v>134</v>
      </c>
      <c r="D500" s="89">
        <f>D499</f>
        <v>189000</v>
      </c>
      <c r="E500" s="88">
        <f>[4]การเกษตร!$F$6</f>
        <v>87000</v>
      </c>
      <c r="F500" s="231">
        <f t="shared" si="13"/>
        <v>0.96305732484076434</v>
      </c>
      <c r="G500" s="327">
        <f>[1]การเกษตร!$F$6</f>
        <v>2355000</v>
      </c>
    </row>
    <row r="501" spans="1:7" x14ac:dyDescent="0.35">
      <c r="A501" s="13" t="s">
        <v>522</v>
      </c>
      <c r="B501" s="13"/>
      <c r="C501" s="13"/>
      <c r="D501" s="13"/>
      <c r="E501" s="167"/>
      <c r="F501" s="171"/>
      <c r="G501" s="297"/>
    </row>
    <row r="502" spans="1:7" x14ac:dyDescent="0.35">
      <c r="A502" s="12" t="s">
        <v>329</v>
      </c>
      <c r="B502" s="12"/>
      <c r="C502" s="12"/>
      <c r="D502" s="12"/>
      <c r="E502" s="15"/>
      <c r="F502" s="162"/>
      <c r="G502" s="289"/>
    </row>
    <row r="503" spans="1:7" x14ac:dyDescent="0.35">
      <c r="A503" s="12" t="s">
        <v>336</v>
      </c>
      <c r="B503" s="31">
        <f>B504+B508</f>
        <v>1828720</v>
      </c>
      <c r="C503" s="31">
        <v>6000</v>
      </c>
      <c r="D503" s="31">
        <f>D508+D510</f>
        <v>58390</v>
      </c>
      <c r="E503" s="15">
        <f>[4]การเกษตร!$F$16</f>
        <v>150000</v>
      </c>
      <c r="F503" s="229">
        <f t="shared" si="13"/>
        <v>0.14285714285714285</v>
      </c>
      <c r="G503" s="321">
        <f>[1]การเกษตร!$F$30</f>
        <v>175000</v>
      </c>
    </row>
    <row r="504" spans="1:7" x14ac:dyDescent="0.35">
      <c r="A504" s="6" t="s">
        <v>337</v>
      </c>
      <c r="B504" s="8">
        <v>1819000</v>
      </c>
      <c r="C504" s="31" t="s">
        <v>134</v>
      </c>
      <c r="D504" s="31" t="s">
        <v>134</v>
      </c>
      <c r="E504" s="31" t="s">
        <v>134</v>
      </c>
      <c r="F504" s="162">
        <v>0</v>
      </c>
      <c r="G504" s="325" t="s">
        <v>134</v>
      </c>
    </row>
    <row r="505" spans="1:7" x14ac:dyDescent="0.35">
      <c r="A505" s="6" t="s">
        <v>339</v>
      </c>
      <c r="B505" s="31"/>
      <c r="C505" s="31"/>
      <c r="D505" s="31"/>
      <c r="E505" s="31"/>
      <c r="F505" s="162"/>
      <c r="G505" s="293"/>
    </row>
    <row r="506" spans="1:7" x14ac:dyDescent="0.35">
      <c r="A506" s="6" t="s">
        <v>340</v>
      </c>
      <c r="B506" s="12"/>
      <c r="C506" s="15"/>
      <c r="D506" s="15"/>
      <c r="E506" s="15"/>
      <c r="F506" s="162"/>
      <c r="G506" s="289"/>
    </row>
    <row r="507" spans="1:7" x14ac:dyDescent="0.35">
      <c r="A507" s="6" t="s">
        <v>644</v>
      </c>
      <c r="B507" s="31" t="s">
        <v>134</v>
      </c>
      <c r="C507" s="31" t="s">
        <v>134</v>
      </c>
      <c r="D507" s="31" t="s">
        <v>134</v>
      </c>
      <c r="E507" s="16">
        <f>[4]การเกษตร!$F$19</f>
        <v>100000</v>
      </c>
      <c r="F507" s="162">
        <v>0</v>
      </c>
      <c r="G507" s="326">
        <f>[1]การเกษตร!$F$34</f>
        <v>100000</v>
      </c>
    </row>
    <row r="508" spans="1:7" x14ac:dyDescent="0.35">
      <c r="A508" s="14" t="s">
        <v>151</v>
      </c>
      <c r="B508" s="55">
        <v>9720</v>
      </c>
      <c r="C508" s="55">
        <v>6000</v>
      </c>
      <c r="D508" s="55">
        <v>9990</v>
      </c>
      <c r="E508" s="31" t="s">
        <v>134</v>
      </c>
      <c r="F508" s="162">
        <v>1</v>
      </c>
      <c r="G508" s="335">
        <f>[1]การเกษตร!$F$40</f>
        <v>5000</v>
      </c>
    </row>
    <row r="509" spans="1:7" x14ac:dyDescent="0.35">
      <c r="A509" s="14" t="s">
        <v>717</v>
      </c>
      <c r="B509" s="31" t="s">
        <v>134</v>
      </c>
      <c r="C509" s="31" t="s">
        <v>134</v>
      </c>
      <c r="D509" s="31" t="s">
        <v>134</v>
      </c>
      <c r="E509" s="31" t="s">
        <v>134</v>
      </c>
      <c r="F509" s="162">
        <v>1</v>
      </c>
      <c r="G509" s="335">
        <f>[1]การเกษตร!$F$44</f>
        <v>20000</v>
      </c>
    </row>
    <row r="510" spans="1:7" x14ac:dyDescent="0.35">
      <c r="A510" s="14" t="s">
        <v>15</v>
      </c>
      <c r="B510" s="31" t="s">
        <v>134</v>
      </c>
      <c r="C510" s="31" t="s">
        <v>134</v>
      </c>
      <c r="D510" s="55">
        <v>48400</v>
      </c>
      <c r="E510" s="55">
        <f>[4]การเกษตร!$F$25</f>
        <v>50000</v>
      </c>
      <c r="F510" s="162">
        <f t="shared" si="13"/>
        <v>0</v>
      </c>
      <c r="G510" s="335">
        <f>[1]การเกษตร!$F$49</f>
        <v>50000</v>
      </c>
    </row>
    <row r="511" spans="1:7" x14ac:dyDescent="0.35">
      <c r="A511" s="12" t="s">
        <v>125</v>
      </c>
      <c r="B511" s="31">
        <f>B503</f>
        <v>1828720</v>
      </c>
      <c r="C511" s="31">
        <v>6000</v>
      </c>
      <c r="D511" s="31">
        <f>D503</f>
        <v>58390</v>
      </c>
      <c r="E511" s="15">
        <f>[4]การเกษตร!$F$15</f>
        <v>150000</v>
      </c>
      <c r="F511" s="229">
        <f t="shared" si="13"/>
        <v>0.14285714285714285</v>
      </c>
      <c r="G511" s="321">
        <f>[1]การเกษตร!$F$29</f>
        <v>175000</v>
      </c>
    </row>
    <row r="512" spans="1:7" x14ac:dyDescent="0.35">
      <c r="A512" s="12" t="s">
        <v>304</v>
      </c>
      <c r="B512" s="31">
        <f>B511</f>
        <v>1828720</v>
      </c>
      <c r="C512" s="31">
        <v>6000</v>
      </c>
      <c r="D512" s="31">
        <f>D503</f>
        <v>58390</v>
      </c>
      <c r="E512" s="15">
        <f>[4]การเกษตร!$F$14</f>
        <v>150000</v>
      </c>
      <c r="F512" s="229">
        <f t="shared" si="13"/>
        <v>0.14285714285714285</v>
      </c>
      <c r="G512" s="321">
        <f>[1]การเกษตร!$F$28</f>
        <v>175000</v>
      </c>
    </row>
    <row r="513" spans="1:7" x14ac:dyDescent="0.35">
      <c r="A513" s="12" t="s">
        <v>305</v>
      </c>
      <c r="B513" s="15">
        <f>B512+B500</f>
        <v>1997500</v>
      </c>
      <c r="C513" s="15">
        <f>C512</f>
        <v>6000</v>
      </c>
      <c r="D513" s="15">
        <f>D512+D500</f>
        <v>247390</v>
      </c>
      <c r="E513" s="15">
        <f>E512+E500</f>
        <v>237000</v>
      </c>
      <c r="F513" s="229">
        <f t="shared" ref="F513:F523" si="14">((G513-E513)/G513)</f>
        <v>0.90632411067193674</v>
      </c>
      <c r="G513" s="321">
        <f>G512+G500</f>
        <v>2530000</v>
      </c>
    </row>
    <row r="514" spans="1:7" x14ac:dyDescent="0.35">
      <c r="A514" s="12" t="s">
        <v>650</v>
      </c>
      <c r="B514" s="15"/>
      <c r="C514" s="15"/>
      <c r="D514" s="15"/>
      <c r="E514" s="15"/>
      <c r="F514" s="162"/>
      <c r="G514" s="289"/>
    </row>
    <row r="515" spans="1:7" x14ac:dyDescent="0.35">
      <c r="A515" s="12" t="s">
        <v>23</v>
      </c>
      <c r="B515" s="41"/>
      <c r="C515" s="41"/>
      <c r="D515" s="41"/>
      <c r="E515" s="15"/>
      <c r="F515" s="162"/>
      <c r="G515" s="289"/>
    </row>
    <row r="516" spans="1:7" x14ac:dyDescent="0.35">
      <c r="A516" s="12" t="s">
        <v>130</v>
      </c>
      <c r="B516" s="41"/>
      <c r="C516" s="41"/>
      <c r="D516" s="41"/>
      <c r="E516" s="15"/>
      <c r="F516" s="162"/>
      <c r="G516" s="289"/>
    </row>
    <row r="517" spans="1:7" x14ac:dyDescent="0.35">
      <c r="A517" s="101" t="s">
        <v>127</v>
      </c>
      <c r="B517" s="89" t="s">
        <v>134</v>
      </c>
      <c r="C517" s="89" t="s">
        <v>134</v>
      </c>
      <c r="D517" s="324">
        <v>76000</v>
      </c>
      <c r="E517" s="89" t="s">
        <v>134</v>
      </c>
      <c r="F517" s="165">
        <v>0</v>
      </c>
      <c r="G517" s="329" t="s">
        <v>134</v>
      </c>
    </row>
    <row r="518" spans="1:7" x14ac:dyDescent="0.35">
      <c r="A518" s="13" t="s">
        <v>281</v>
      </c>
      <c r="B518" s="247"/>
      <c r="C518" s="247"/>
      <c r="D518" s="247"/>
      <c r="E518" s="167"/>
      <c r="F518" s="171"/>
      <c r="G518" s="297"/>
    </row>
    <row r="519" spans="1:7" x14ac:dyDescent="0.35">
      <c r="A519" s="6" t="s">
        <v>599</v>
      </c>
      <c r="B519" s="31" t="s">
        <v>134</v>
      </c>
      <c r="C519" s="31" t="s">
        <v>134</v>
      </c>
      <c r="D519" s="325">
        <v>73500</v>
      </c>
      <c r="E519" s="325">
        <v>532000</v>
      </c>
      <c r="F519" s="162">
        <v>-1</v>
      </c>
      <c r="G519" s="325" t="s">
        <v>134</v>
      </c>
    </row>
    <row r="520" spans="1:7" x14ac:dyDescent="0.35">
      <c r="A520" s="12" t="s">
        <v>133</v>
      </c>
      <c r="B520" s="31" t="s">
        <v>134</v>
      </c>
      <c r="C520" s="31" t="s">
        <v>134</v>
      </c>
      <c r="D520" s="31">
        <f>D517+D519</f>
        <v>149500</v>
      </c>
      <c r="E520" s="31">
        <f>[4]การพาณิชย์!$F$7</f>
        <v>532000</v>
      </c>
      <c r="F520" s="162">
        <v>-1</v>
      </c>
      <c r="G520" s="325" t="s">
        <v>134</v>
      </c>
    </row>
    <row r="521" spans="1:7" x14ac:dyDescent="0.35">
      <c r="A521" s="12" t="s">
        <v>24</v>
      </c>
      <c r="B521" s="31" t="s">
        <v>134</v>
      </c>
      <c r="C521" s="31" t="s">
        <v>134</v>
      </c>
      <c r="D521" s="31">
        <f>D520</f>
        <v>149500</v>
      </c>
      <c r="E521" s="31">
        <f>[4]การพาณิชย์!$F$6</f>
        <v>532000</v>
      </c>
      <c r="F521" s="162">
        <v>-1</v>
      </c>
      <c r="G521" s="325" t="s">
        <v>134</v>
      </c>
    </row>
    <row r="522" spans="1:7" x14ac:dyDescent="0.35">
      <c r="A522" s="12" t="s">
        <v>25</v>
      </c>
      <c r="B522" s="31" t="s">
        <v>134</v>
      </c>
      <c r="C522" s="31" t="s">
        <v>134</v>
      </c>
      <c r="D522" s="31">
        <f>D521</f>
        <v>149500</v>
      </c>
      <c r="E522" s="31">
        <f>E521</f>
        <v>532000</v>
      </c>
      <c r="F522" s="162">
        <v>-1</v>
      </c>
      <c r="G522" s="325" t="str">
        <f>G521</f>
        <v xml:space="preserve"> -</v>
      </c>
    </row>
    <row r="523" spans="1:7" x14ac:dyDescent="0.35">
      <c r="A523" s="101" t="s">
        <v>13</v>
      </c>
      <c r="B523" s="104">
        <f>B513+B477+B461+B395+B335+B327+B290+B175+B145</f>
        <v>31701838.960000001</v>
      </c>
      <c r="C523" s="104">
        <v>28976956.280000001</v>
      </c>
      <c r="D523" s="104">
        <f>D522+D513+D477+D461+D409+D395+D335+D327+D290+D175+D145+D26</f>
        <v>31961567.57</v>
      </c>
      <c r="E523" s="88">
        <f>E522+E513+E477+E461+E409+E395+E335+E327+E290+E175+E145+E26</f>
        <v>38999999.799999997</v>
      </c>
      <c r="F523" s="231">
        <f t="shared" si="14"/>
        <v>0.38456683074964032</v>
      </c>
      <c r="G523" s="327">
        <f>G513+G477+G461+G409+G395+G327+G290+G175+G145+G26</f>
        <v>63369999.780000001</v>
      </c>
    </row>
  </sheetData>
  <mergeCells count="6">
    <mergeCell ref="E6:G6"/>
    <mergeCell ref="A1:G1"/>
    <mergeCell ref="A2:G2"/>
    <mergeCell ref="A3:G3"/>
    <mergeCell ref="A4:G4"/>
    <mergeCell ref="B6:D6"/>
  </mergeCells>
  <phoneticPr fontId="2" type="noConversion"/>
  <pageMargins left="0.39370078740157483" right="0.39370078740157483" top="0.98425196850393704" bottom="0.39370078740157483" header="0.51181102362204722" footer="0.51181102362204722"/>
  <pageSetup paperSize="9" orientation="landscape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13" workbookViewId="0">
      <selection activeCell="R84" sqref="R84"/>
    </sheetView>
  </sheetViews>
  <sheetFormatPr defaultRowHeight="15.75" x14ac:dyDescent="0.25"/>
  <cols>
    <col min="1" max="2" width="9.7109375" style="108" customWidth="1"/>
    <col min="3" max="3" width="15.7109375" style="108" customWidth="1"/>
    <col min="4" max="4" width="8.7109375" style="108" customWidth="1"/>
    <col min="5" max="6" width="9.7109375" style="108" customWidth="1"/>
    <col min="7" max="9" width="8.7109375" style="108" customWidth="1"/>
    <col min="10" max="11" width="9.7109375" style="108" customWidth="1"/>
    <col min="12" max="12" width="8.7109375" style="108" customWidth="1"/>
    <col min="13" max="15" width="6.7109375" style="108" customWidth="1"/>
    <col min="16" max="16" width="8.7109375" style="108" customWidth="1"/>
    <col min="17" max="17" width="9.140625" style="108"/>
    <col min="18" max="19" width="14.7109375" style="108" customWidth="1"/>
    <col min="20" max="16384" width="9.140625" style="108"/>
  </cols>
  <sheetData>
    <row r="1" spans="1:19" ht="18.75" x14ac:dyDescent="0.3">
      <c r="A1" s="402" t="s">
        <v>350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</row>
    <row r="2" spans="1:19" ht="21" customHeight="1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94"/>
      <c r="O2" s="236"/>
      <c r="P2" s="124"/>
    </row>
    <row r="3" spans="1:19" x14ac:dyDescent="0.25">
      <c r="A3" s="109"/>
      <c r="B3" s="110"/>
      <c r="C3" s="111" t="s">
        <v>162</v>
      </c>
      <c r="D3" s="407" t="s">
        <v>229</v>
      </c>
      <c r="E3" s="407" t="s">
        <v>377</v>
      </c>
      <c r="F3" s="407" t="s">
        <v>378</v>
      </c>
      <c r="G3" s="407" t="s">
        <v>379</v>
      </c>
      <c r="H3" s="407" t="s">
        <v>380</v>
      </c>
      <c r="I3" s="407" t="s">
        <v>381</v>
      </c>
      <c r="J3" s="407" t="s">
        <v>382</v>
      </c>
      <c r="K3" s="407" t="s">
        <v>383</v>
      </c>
      <c r="L3" s="407" t="s">
        <v>384</v>
      </c>
      <c r="M3" s="400" t="s">
        <v>622</v>
      </c>
      <c r="N3" s="400" t="s">
        <v>385</v>
      </c>
      <c r="O3" s="400" t="s">
        <v>652</v>
      </c>
      <c r="P3" s="400" t="s">
        <v>33</v>
      </c>
    </row>
    <row r="4" spans="1:19" x14ac:dyDescent="0.25">
      <c r="A4" s="112" t="s">
        <v>18</v>
      </c>
      <c r="B4" s="113"/>
      <c r="C4" s="113"/>
      <c r="D4" s="408"/>
      <c r="E4" s="408"/>
      <c r="F4" s="408"/>
      <c r="G4" s="408"/>
      <c r="H4" s="408"/>
      <c r="I4" s="408"/>
      <c r="J4" s="408"/>
      <c r="K4" s="408"/>
      <c r="L4" s="408"/>
      <c r="M4" s="400"/>
      <c r="N4" s="400"/>
      <c r="O4" s="400"/>
      <c r="P4" s="400"/>
    </row>
    <row r="5" spans="1:19" ht="18" x14ac:dyDescent="0.4">
      <c r="A5" s="114" t="s">
        <v>229</v>
      </c>
      <c r="B5" s="114" t="s">
        <v>229</v>
      </c>
      <c r="C5" s="114" t="s">
        <v>375</v>
      </c>
      <c r="D5" s="115">
        <f>'9.รายงานประมาณการรายจ่าย'!G11</f>
        <v>247866</v>
      </c>
      <c r="E5" s="125" t="s">
        <v>134</v>
      </c>
      <c r="F5" s="125" t="s">
        <v>134</v>
      </c>
      <c r="G5" s="125" t="s">
        <v>134</v>
      </c>
      <c r="H5" s="125" t="s">
        <v>134</v>
      </c>
      <c r="I5" s="125" t="s">
        <v>134</v>
      </c>
      <c r="J5" s="125" t="s">
        <v>134</v>
      </c>
      <c r="K5" s="125" t="s">
        <v>134</v>
      </c>
      <c r="L5" s="125" t="s">
        <v>134</v>
      </c>
      <c r="M5" s="125" t="s">
        <v>134</v>
      </c>
      <c r="N5" s="125" t="s">
        <v>134</v>
      </c>
      <c r="O5" s="125" t="s">
        <v>134</v>
      </c>
      <c r="P5" s="115">
        <f>D5</f>
        <v>247866</v>
      </c>
      <c r="R5" s="215" t="e">
        <f>R11+R12+R13+R14+R15+R16+R17+R18+R19+R20+R21</f>
        <v>#VALUE!</v>
      </c>
      <c r="S5" s="212"/>
    </row>
    <row r="6" spans="1:19" x14ac:dyDescent="0.25">
      <c r="A6" s="117"/>
      <c r="B6" s="117"/>
      <c r="C6" s="117" t="s">
        <v>376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R6" s="211"/>
      <c r="S6" s="212"/>
    </row>
    <row r="7" spans="1:19" x14ac:dyDescent="0.25">
      <c r="A7" s="117"/>
      <c r="B7" s="117"/>
      <c r="C7" s="117" t="s">
        <v>725</v>
      </c>
      <c r="D7" s="360">
        <f>'9.รายงานประมาณการรายจ่าย'!G12</f>
        <v>14857200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361">
        <f>D7</f>
        <v>14857200</v>
      </c>
      <c r="R7" s="211"/>
      <c r="S7" s="212"/>
    </row>
    <row r="8" spans="1:19" x14ac:dyDescent="0.25">
      <c r="A8" s="117"/>
      <c r="B8" s="117"/>
      <c r="C8" s="117" t="s">
        <v>726</v>
      </c>
      <c r="D8" s="118">
        <f>'9.รายงานประมาณการรายจ่าย'!G13</f>
        <v>2563200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36">
        <f>D8</f>
        <v>2563200</v>
      </c>
      <c r="R8" s="211"/>
      <c r="S8" s="212"/>
    </row>
    <row r="9" spans="1:19" x14ac:dyDescent="0.25">
      <c r="A9" s="117"/>
      <c r="B9" s="117"/>
      <c r="C9" s="117" t="s">
        <v>231</v>
      </c>
      <c r="D9" s="197">
        <f>'9.รายงานประมาณการรายจ่าย'!G14</f>
        <v>180000</v>
      </c>
      <c r="E9" s="126" t="s">
        <v>134</v>
      </c>
      <c r="F9" s="126" t="s">
        <v>134</v>
      </c>
      <c r="G9" s="126" t="s">
        <v>134</v>
      </c>
      <c r="H9" s="126" t="s">
        <v>134</v>
      </c>
      <c r="I9" s="126" t="s">
        <v>134</v>
      </c>
      <c r="J9" s="126" t="s">
        <v>134</v>
      </c>
      <c r="K9" s="126" t="s">
        <v>134</v>
      </c>
      <c r="L9" s="126" t="s">
        <v>134</v>
      </c>
      <c r="M9" s="126" t="s">
        <v>134</v>
      </c>
      <c r="N9" s="126" t="s">
        <v>134</v>
      </c>
      <c r="O9" s="126" t="s">
        <v>134</v>
      </c>
      <c r="P9" s="118">
        <f>D9</f>
        <v>180000</v>
      </c>
    </row>
    <row r="10" spans="1:19" x14ac:dyDescent="0.25">
      <c r="A10" s="117"/>
      <c r="B10" s="117"/>
      <c r="C10" s="117" t="s">
        <v>232</v>
      </c>
      <c r="D10" s="191">
        <f>'9.รายงานประมาณการรายจ่าย'!G15</f>
        <v>646077</v>
      </c>
      <c r="E10" s="126" t="s">
        <v>134</v>
      </c>
      <c r="F10" s="126" t="s">
        <v>134</v>
      </c>
      <c r="G10" s="126" t="s">
        <v>134</v>
      </c>
      <c r="H10" s="126" t="s">
        <v>134</v>
      </c>
      <c r="I10" s="126" t="s">
        <v>134</v>
      </c>
      <c r="J10" s="126" t="s">
        <v>134</v>
      </c>
      <c r="K10" s="127" t="s">
        <v>134</v>
      </c>
      <c r="L10" s="127" t="s">
        <v>134</v>
      </c>
      <c r="M10" s="127" t="s">
        <v>134</v>
      </c>
      <c r="N10" s="127" t="s">
        <v>134</v>
      </c>
      <c r="O10" s="127" t="s">
        <v>134</v>
      </c>
      <c r="P10" s="200">
        <f>SUM(D10:N10)</f>
        <v>646077</v>
      </c>
    </row>
    <row r="11" spans="1:19" x14ac:dyDescent="0.25">
      <c r="A11" s="117"/>
      <c r="B11" s="116"/>
      <c r="C11" s="116" t="s">
        <v>233</v>
      </c>
      <c r="D11" s="122">
        <f>'9.รายงานประมาณการรายจ่าย'!G17+'9.รายงานประมาณการรายจ่าย'!G18+'9.รายงานประมาณการรายจ่าย'!G19+'9.รายงานประมาณการรายจ่าย'!G20</f>
        <v>374565.78</v>
      </c>
      <c r="E11" s="128" t="s">
        <v>134</v>
      </c>
      <c r="F11" s="128" t="s">
        <v>134</v>
      </c>
      <c r="G11" s="128" t="s">
        <v>134</v>
      </c>
      <c r="H11" s="128" t="s">
        <v>134</v>
      </c>
      <c r="I11" s="128" t="s">
        <v>134</v>
      </c>
      <c r="J11" s="128" t="s">
        <v>134</v>
      </c>
      <c r="K11" s="128" t="s">
        <v>134</v>
      </c>
      <c r="L11" s="128" t="s">
        <v>134</v>
      </c>
      <c r="M11" s="128" t="s">
        <v>134</v>
      </c>
      <c r="N11" s="128" t="s">
        <v>134</v>
      </c>
      <c r="O11" s="128" t="s">
        <v>134</v>
      </c>
      <c r="P11" s="122">
        <f>SUM(D11:N11)</f>
        <v>374565.78</v>
      </c>
      <c r="R11" s="209">
        <f>P5+P7+P8+P9+P10+P11+P12+P13</f>
        <v>19402228.780000001</v>
      </c>
      <c r="S11" s="233" t="s">
        <v>229</v>
      </c>
    </row>
    <row r="12" spans="1:19" x14ac:dyDescent="0.25">
      <c r="A12" s="117"/>
      <c r="B12" s="120" t="s">
        <v>234</v>
      </c>
      <c r="C12" s="120" t="s">
        <v>619</v>
      </c>
      <c r="D12" s="214">
        <f>'9.รายงานประมาณการรายจ่าย'!G21</f>
        <v>493900</v>
      </c>
      <c r="E12" s="127" t="s">
        <v>134</v>
      </c>
      <c r="F12" s="127" t="s">
        <v>134</v>
      </c>
      <c r="G12" s="127" t="s">
        <v>134</v>
      </c>
      <c r="H12" s="127" t="s">
        <v>134</v>
      </c>
      <c r="I12" s="127" t="s">
        <v>134</v>
      </c>
      <c r="J12" s="127" t="s">
        <v>134</v>
      </c>
      <c r="K12" s="127" t="s">
        <v>134</v>
      </c>
      <c r="L12" s="127" t="s">
        <v>134</v>
      </c>
      <c r="M12" s="127" t="s">
        <v>134</v>
      </c>
      <c r="N12" s="127" t="s">
        <v>134</v>
      </c>
      <c r="O12" s="127" t="s">
        <v>134</v>
      </c>
      <c r="P12" s="121">
        <f>SUM(D12:N12)</f>
        <v>493900</v>
      </c>
      <c r="R12" s="209"/>
      <c r="S12" s="108" t="s">
        <v>377</v>
      </c>
    </row>
    <row r="13" spans="1:19" x14ac:dyDescent="0.25">
      <c r="A13" s="116"/>
      <c r="B13" s="116"/>
      <c r="C13" s="116" t="s">
        <v>235</v>
      </c>
      <c r="D13" s="122">
        <f>'9.รายงานประมาณการรายจ่าย'!G24</f>
        <v>39420</v>
      </c>
      <c r="E13" s="128" t="s">
        <v>134</v>
      </c>
      <c r="F13" s="128" t="s">
        <v>134</v>
      </c>
      <c r="G13" s="128" t="s">
        <v>134</v>
      </c>
      <c r="H13" s="128" t="s">
        <v>134</v>
      </c>
      <c r="I13" s="128" t="s">
        <v>134</v>
      </c>
      <c r="J13" s="128" t="s">
        <v>134</v>
      </c>
      <c r="K13" s="128" t="s">
        <v>134</v>
      </c>
      <c r="L13" s="128" t="s">
        <v>134</v>
      </c>
      <c r="M13" s="128" t="s">
        <v>134</v>
      </c>
      <c r="N13" s="128" t="s">
        <v>134</v>
      </c>
      <c r="O13" s="128" t="s">
        <v>134</v>
      </c>
      <c r="P13" s="122">
        <f>SUM(D13:N13)</f>
        <v>39420</v>
      </c>
      <c r="R13" s="209" t="e">
        <f>F46+F60+F81</f>
        <v>#VALUE!</v>
      </c>
      <c r="S13" s="108" t="s">
        <v>646</v>
      </c>
    </row>
    <row r="14" spans="1:19" x14ac:dyDescent="0.25">
      <c r="A14" s="120" t="s">
        <v>226</v>
      </c>
      <c r="B14" s="114" t="s">
        <v>623</v>
      </c>
      <c r="C14" s="114" t="s">
        <v>236</v>
      </c>
      <c r="D14" s="125" t="s">
        <v>134</v>
      </c>
      <c r="E14" s="115">
        <f>'9.รายงานประมาณการรายจ่าย'!G31</f>
        <v>695520</v>
      </c>
      <c r="F14" s="125" t="s">
        <v>134</v>
      </c>
      <c r="G14" s="125" t="s">
        <v>134</v>
      </c>
      <c r="H14" s="125" t="s">
        <v>134</v>
      </c>
      <c r="I14" s="125" t="s">
        <v>134</v>
      </c>
      <c r="J14" s="125" t="s">
        <v>134</v>
      </c>
      <c r="K14" s="125" t="s">
        <v>134</v>
      </c>
      <c r="L14" s="125" t="s">
        <v>134</v>
      </c>
      <c r="M14" s="125" t="s">
        <v>134</v>
      </c>
      <c r="N14" s="201" t="s">
        <v>134</v>
      </c>
      <c r="O14" s="201" t="s">
        <v>134</v>
      </c>
      <c r="P14" s="115">
        <f>SUM(E14:N14)</f>
        <v>695520</v>
      </c>
      <c r="R14" s="209" t="e">
        <f>G22+G23+G24+G27+G28+#REF!+G39+G41+G43+G44+G46+G48+G49+G50+G51+G52+G54+G58+G59+G61+G62+G69+G70+G77+G78+G82+G83+G90+G91+G87</f>
        <v>#REF!</v>
      </c>
      <c r="S14" s="108" t="s">
        <v>379</v>
      </c>
    </row>
    <row r="15" spans="1:19" x14ac:dyDescent="0.25">
      <c r="A15" s="117"/>
      <c r="B15" s="208" t="s">
        <v>624</v>
      </c>
      <c r="C15" s="117" t="s">
        <v>386</v>
      </c>
      <c r="D15" s="126" t="s">
        <v>134</v>
      </c>
      <c r="E15" s="118">
        <f>'9.รายงานประมาณการรายจ่าย'!G32</f>
        <v>120000</v>
      </c>
      <c r="F15" s="126" t="s">
        <v>134</v>
      </c>
      <c r="G15" s="126" t="s">
        <v>134</v>
      </c>
      <c r="H15" s="126" t="s">
        <v>134</v>
      </c>
      <c r="I15" s="126" t="s">
        <v>134</v>
      </c>
      <c r="J15" s="126" t="s">
        <v>134</v>
      </c>
      <c r="K15" s="126" t="s">
        <v>134</v>
      </c>
      <c r="L15" s="126" t="s">
        <v>134</v>
      </c>
      <c r="M15" s="126" t="s">
        <v>134</v>
      </c>
      <c r="N15" s="126" t="s">
        <v>134</v>
      </c>
      <c r="O15" s="126" t="s">
        <v>134</v>
      </c>
      <c r="P15" s="118">
        <f>SUM(E15:N15)</f>
        <v>120000</v>
      </c>
      <c r="R15" s="209" t="e">
        <f>H46+H57+H91</f>
        <v>#VALUE!</v>
      </c>
      <c r="S15" s="108" t="s">
        <v>380</v>
      </c>
    </row>
    <row r="16" spans="1:19" x14ac:dyDescent="0.25">
      <c r="A16" s="117"/>
      <c r="B16" s="117"/>
      <c r="C16" s="117" t="s">
        <v>387</v>
      </c>
      <c r="D16" s="126"/>
      <c r="E16" s="118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18"/>
      <c r="R16" s="209" t="str">
        <f>I92</f>
        <v xml:space="preserve"> -</v>
      </c>
      <c r="S16" s="108" t="s">
        <v>381</v>
      </c>
    </row>
    <row r="17" spans="1:19" x14ac:dyDescent="0.25">
      <c r="A17" s="117"/>
      <c r="B17" s="117"/>
      <c r="C17" s="117" t="s">
        <v>388</v>
      </c>
      <c r="D17" s="126" t="s">
        <v>134</v>
      </c>
      <c r="E17" s="118">
        <f>'9.รายงานประมาณการรายจ่าย'!G33</f>
        <v>120000</v>
      </c>
      <c r="F17" s="126" t="s">
        <v>134</v>
      </c>
      <c r="G17" s="126" t="s">
        <v>134</v>
      </c>
      <c r="H17" s="126" t="s">
        <v>134</v>
      </c>
      <c r="I17" s="126" t="s">
        <v>134</v>
      </c>
      <c r="J17" s="126" t="s">
        <v>134</v>
      </c>
      <c r="K17" s="126" t="s">
        <v>134</v>
      </c>
      <c r="L17" s="126" t="s">
        <v>134</v>
      </c>
      <c r="M17" s="126" t="s">
        <v>134</v>
      </c>
      <c r="N17" s="126" t="s">
        <v>134</v>
      </c>
      <c r="O17" s="126" t="s">
        <v>134</v>
      </c>
      <c r="P17" s="118">
        <f>SUM(E17:N17)</f>
        <v>120000</v>
      </c>
      <c r="R17" s="209" t="e">
        <f>J22+J23+J24+J27+J28+#REF!+J39+J41+J42+J43+J46+J48+J49+J50+J54+J55+J56+J62+#REF!+J76+J83+J69</f>
        <v>#REF!</v>
      </c>
      <c r="S17" s="108" t="s">
        <v>382</v>
      </c>
    </row>
    <row r="18" spans="1:19" x14ac:dyDescent="0.25">
      <c r="A18" s="117"/>
      <c r="B18" s="117"/>
      <c r="C18" s="117" t="s">
        <v>389</v>
      </c>
      <c r="D18" s="117"/>
      <c r="E18" s="118"/>
      <c r="F18" s="117"/>
      <c r="G18" s="117"/>
      <c r="H18" s="117"/>
      <c r="I18" s="117"/>
      <c r="J18" s="117"/>
      <c r="K18" s="117"/>
      <c r="L18" s="117"/>
      <c r="M18" s="117"/>
      <c r="N18" s="126"/>
      <c r="O18" s="126"/>
      <c r="P18" s="118"/>
      <c r="R18" s="209">
        <f>K46</f>
        <v>70000</v>
      </c>
      <c r="S18" s="108" t="s">
        <v>647</v>
      </c>
    </row>
    <row r="19" spans="1:19" x14ac:dyDescent="0.25">
      <c r="A19" s="117"/>
      <c r="B19" s="117"/>
      <c r="C19" s="117" t="s">
        <v>390</v>
      </c>
      <c r="D19" s="126" t="s">
        <v>134</v>
      </c>
      <c r="E19" s="118">
        <f>'9.รายงานประมาณการรายจ่าย'!G34</f>
        <v>198720</v>
      </c>
      <c r="F19" s="126" t="s">
        <v>134</v>
      </c>
      <c r="G19" s="126" t="s">
        <v>134</v>
      </c>
      <c r="H19" s="126" t="s">
        <v>134</v>
      </c>
      <c r="I19" s="126" t="s">
        <v>134</v>
      </c>
      <c r="J19" s="126" t="s">
        <v>134</v>
      </c>
      <c r="K19" s="126" t="s">
        <v>134</v>
      </c>
      <c r="L19" s="126" t="s">
        <v>134</v>
      </c>
      <c r="M19" s="126" t="s">
        <v>134</v>
      </c>
      <c r="N19" s="127" t="s">
        <v>134</v>
      </c>
      <c r="O19" s="127" t="s">
        <v>134</v>
      </c>
      <c r="P19" s="118">
        <f>SUM(E19:N19)</f>
        <v>198720</v>
      </c>
      <c r="R19" s="209" t="e">
        <f>L46+L90+L91</f>
        <v>#VALUE!</v>
      </c>
      <c r="S19" s="108" t="s">
        <v>648</v>
      </c>
    </row>
    <row r="20" spans="1:19" x14ac:dyDescent="0.25">
      <c r="A20" s="117"/>
      <c r="B20" s="117"/>
      <c r="C20" s="117" t="s">
        <v>391</v>
      </c>
      <c r="D20" s="117"/>
      <c r="E20" s="118"/>
      <c r="F20" s="117"/>
      <c r="G20" s="117"/>
      <c r="H20" s="117"/>
      <c r="I20" s="117"/>
      <c r="J20" s="117"/>
      <c r="K20" s="117"/>
      <c r="L20" s="117"/>
      <c r="M20" s="117"/>
      <c r="N20" s="126"/>
      <c r="O20" s="126"/>
      <c r="P20" s="118"/>
      <c r="R20" s="209" t="str">
        <f>M86</f>
        <v xml:space="preserve"> -</v>
      </c>
      <c r="S20" s="108" t="s">
        <v>649</v>
      </c>
    </row>
    <row r="21" spans="1:19" x14ac:dyDescent="0.25">
      <c r="A21" s="117"/>
      <c r="B21" s="116"/>
      <c r="C21" s="116" t="s">
        <v>392</v>
      </c>
      <c r="D21" s="128" t="s">
        <v>134</v>
      </c>
      <c r="E21" s="119">
        <f>'9.รายงานประมาณการรายจ่าย'!G35</f>
        <v>1490400</v>
      </c>
      <c r="F21" s="128" t="s">
        <v>134</v>
      </c>
      <c r="G21" s="128" t="s">
        <v>134</v>
      </c>
      <c r="H21" s="128" t="s">
        <v>134</v>
      </c>
      <c r="I21" s="128" t="s">
        <v>134</v>
      </c>
      <c r="J21" s="128" t="s">
        <v>134</v>
      </c>
      <c r="K21" s="128" t="s">
        <v>134</v>
      </c>
      <c r="L21" s="128" t="s">
        <v>134</v>
      </c>
      <c r="M21" s="128" t="s">
        <v>134</v>
      </c>
      <c r="N21" s="128" t="s">
        <v>134</v>
      </c>
      <c r="O21" s="128" t="s">
        <v>134</v>
      </c>
      <c r="P21" s="119">
        <f>SUM(E21:N21)</f>
        <v>1490400</v>
      </c>
      <c r="R21" s="209" t="str">
        <f>O86</f>
        <v xml:space="preserve">  -</v>
      </c>
      <c r="S21" s="108" t="s">
        <v>652</v>
      </c>
    </row>
    <row r="22" spans="1:19" x14ac:dyDescent="0.25">
      <c r="A22" s="117"/>
      <c r="B22" s="114" t="s">
        <v>623</v>
      </c>
      <c r="C22" s="114" t="s">
        <v>237</v>
      </c>
      <c r="D22" s="125" t="s">
        <v>134</v>
      </c>
      <c r="E22" s="115">
        <f>'9.รายงานประมาณการรายจ่าย'!G37+'9.รายงานประมาณการรายจ่าย'!G110</f>
        <v>6211920</v>
      </c>
      <c r="F22" s="125" t="s">
        <v>134</v>
      </c>
      <c r="G22" s="364">
        <f>'9.รายงานประมาณการรายจ่าย'!G180+'9.รายงานประมาณการรายจ่าย'!G241</f>
        <v>2854680</v>
      </c>
      <c r="H22" s="125" t="s">
        <v>134</v>
      </c>
      <c r="I22" s="125" t="s">
        <v>134</v>
      </c>
      <c r="J22" s="365">
        <f>'9.รายงานประมาณการรายจ่าย'!G340</f>
        <v>1427160</v>
      </c>
      <c r="K22" s="125" t="s">
        <v>134</v>
      </c>
      <c r="L22" s="125" t="s">
        <v>134</v>
      </c>
      <c r="M22" s="125" t="s">
        <v>134</v>
      </c>
      <c r="N22" s="125" t="s">
        <v>134</v>
      </c>
      <c r="O22" s="125" t="s">
        <v>134</v>
      </c>
      <c r="P22" s="366">
        <f>E22+G22+J22</f>
        <v>10493760</v>
      </c>
      <c r="R22" s="239">
        <v>237000</v>
      </c>
      <c r="S22" s="108" t="s">
        <v>385</v>
      </c>
    </row>
    <row r="23" spans="1:19" x14ac:dyDescent="0.25">
      <c r="A23" s="117"/>
      <c r="B23" s="117" t="s">
        <v>625</v>
      </c>
      <c r="C23" s="117" t="s">
        <v>393</v>
      </c>
      <c r="D23" s="126" t="s">
        <v>134</v>
      </c>
      <c r="E23" s="134">
        <f>'9.รายงานประมาณการรายจ่าย'!G41+'9.รายงานประมาณการรายจ่าย'!G42</f>
        <v>58320</v>
      </c>
      <c r="F23" s="126" t="s">
        <v>134</v>
      </c>
      <c r="G23" s="193">
        <f>'9.รายงานประมาณการรายจ่าย'!G182</f>
        <v>6360</v>
      </c>
      <c r="H23" s="126" t="s">
        <v>134</v>
      </c>
      <c r="I23" s="126" t="s">
        <v>134</v>
      </c>
      <c r="J23" s="134">
        <f>'9.รายงานประมาณการรายจ่าย'!G342</f>
        <v>2880</v>
      </c>
      <c r="K23" s="126" t="s">
        <v>134</v>
      </c>
      <c r="L23" s="126" t="s">
        <v>134</v>
      </c>
      <c r="M23" s="126" t="s">
        <v>134</v>
      </c>
      <c r="N23" s="126" t="s">
        <v>134</v>
      </c>
      <c r="O23" s="126" t="s">
        <v>134</v>
      </c>
      <c r="P23" s="118">
        <f t="shared" ref="P23:P26" si="0">SUM(E23:N23)</f>
        <v>67560</v>
      </c>
    </row>
    <row r="24" spans="1:19" x14ac:dyDescent="0.25">
      <c r="A24" s="117"/>
      <c r="B24" s="117"/>
      <c r="C24" s="117" t="s">
        <v>492</v>
      </c>
      <c r="D24" s="126" t="s">
        <v>134</v>
      </c>
      <c r="E24" s="118">
        <f>'9.รายงานประมาณการรายจ่าย'!G43+'9.รายงานประมาณการรายจ่าย'!G114</f>
        <v>240000</v>
      </c>
      <c r="F24" s="126" t="s">
        <v>134</v>
      </c>
      <c r="G24" s="134">
        <f>'9.รายงานประมาณการรายจ่าย'!G183</f>
        <v>78000</v>
      </c>
      <c r="H24" s="126" t="s">
        <v>134</v>
      </c>
      <c r="I24" s="126" t="s">
        <v>134</v>
      </c>
      <c r="J24" s="134">
        <f>'9.รายงานประมาณการรายจ่าย'!G343</f>
        <v>78000</v>
      </c>
      <c r="K24" s="126" t="s">
        <v>134</v>
      </c>
      <c r="L24" s="126" t="s">
        <v>134</v>
      </c>
      <c r="M24" s="126" t="s">
        <v>134</v>
      </c>
      <c r="N24" s="126" t="s">
        <v>134</v>
      </c>
      <c r="O24" s="126" t="s">
        <v>134</v>
      </c>
      <c r="P24" s="118">
        <f t="shared" si="0"/>
        <v>396000</v>
      </c>
    </row>
    <row r="25" spans="1:19" x14ac:dyDescent="0.25">
      <c r="A25" s="117"/>
      <c r="B25" s="117"/>
      <c r="C25" s="117" t="s">
        <v>275</v>
      </c>
      <c r="D25" s="126" t="s">
        <v>134</v>
      </c>
      <c r="E25" s="118">
        <f>'9.รายงานประมาณการรายจ่าย'!G115</f>
        <v>210840</v>
      </c>
      <c r="F25" s="126" t="s">
        <v>134</v>
      </c>
      <c r="G25" s="126" t="s">
        <v>134</v>
      </c>
      <c r="H25" s="126" t="s">
        <v>134</v>
      </c>
      <c r="I25" s="126" t="s">
        <v>134</v>
      </c>
      <c r="J25" s="126" t="s">
        <v>134</v>
      </c>
      <c r="K25" s="126" t="s">
        <v>134</v>
      </c>
      <c r="L25" s="126" t="s">
        <v>134</v>
      </c>
      <c r="M25" s="126" t="s">
        <v>134</v>
      </c>
      <c r="N25" s="126" t="s">
        <v>134</v>
      </c>
      <c r="O25" s="126" t="s">
        <v>134</v>
      </c>
      <c r="P25" s="118">
        <f t="shared" si="0"/>
        <v>210840</v>
      </c>
    </row>
    <row r="26" spans="1:19" x14ac:dyDescent="0.25">
      <c r="A26" s="117"/>
      <c r="B26" s="117"/>
      <c r="C26" s="123" t="s">
        <v>276</v>
      </c>
      <c r="D26" s="126" t="s">
        <v>134</v>
      </c>
      <c r="E26" s="134" t="s">
        <v>134</v>
      </c>
      <c r="F26" s="126" t="s">
        <v>134</v>
      </c>
      <c r="G26" s="126" t="s">
        <v>134</v>
      </c>
      <c r="H26" s="126" t="s">
        <v>134</v>
      </c>
      <c r="I26" s="126" t="s">
        <v>134</v>
      </c>
      <c r="J26" s="126" t="s">
        <v>134</v>
      </c>
      <c r="K26" s="126" t="s">
        <v>134</v>
      </c>
      <c r="L26" s="126" t="s">
        <v>134</v>
      </c>
      <c r="M26" s="126" t="s">
        <v>134</v>
      </c>
      <c r="N26" s="126" t="s">
        <v>134</v>
      </c>
      <c r="O26" s="126" t="s">
        <v>134</v>
      </c>
      <c r="P26" s="118">
        <f t="shared" si="0"/>
        <v>0</v>
      </c>
    </row>
    <row r="27" spans="1:19" x14ac:dyDescent="0.25">
      <c r="A27" s="117"/>
      <c r="B27" s="117"/>
      <c r="C27" s="117" t="s">
        <v>89</v>
      </c>
      <c r="D27" s="126" t="s">
        <v>134</v>
      </c>
      <c r="E27" s="118">
        <f>'9.รายงานประมาณการรายจ่าย'!G44+'9.รายงานประมาณการรายจ่าย'!G117</f>
        <v>3152160</v>
      </c>
      <c r="F27" s="126" t="s">
        <v>134</v>
      </c>
      <c r="G27" s="134">
        <f>'9.รายงานประมาณการรายจ่าย'!G184+'9.รายงานประมาณการรายจ่าย'!G242</f>
        <v>879240</v>
      </c>
      <c r="H27" s="126" t="s">
        <v>134</v>
      </c>
      <c r="I27" s="126" t="s">
        <v>134</v>
      </c>
      <c r="J27" s="134">
        <f>'9.รายงานประมาณการรายจ่าย'!G344</f>
        <v>375600</v>
      </c>
      <c r="K27" s="126" t="s">
        <v>134</v>
      </c>
      <c r="L27" s="126" t="s">
        <v>134</v>
      </c>
      <c r="M27" s="126" t="s">
        <v>134</v>
      </c>
      <c r="N27" s="126" t="s">
        <v>134</v>
      </c>
      <c r="O27" s="126" t="s">
        <v>134</v>
      </c>
      <c r="P27" s="118">
        <f>E27+G27+J27</f>
        <v>4407000</v>
      </c>
    </row>
    <row r="28" spans="1:19" x14ac:dyDescent="0.25">
      <c r="A28" s="117"/>
      <c r="B28" s="117"/>
      <c r="C28" s="117" t="s">
        <v>393</v>
      </c>
      <c r="D28" s="126" t="s">
        <v>134</v>
      </c>
      <c r="E28" s="118">
        <f>'9.รายงานประมาณการรายจ่าย'!G45+'9.รายงานประมาณการรายจ่าย'!G118</f>
        <v>368700</v>
      </c>
      <c r="F28" s="126" t="s">
        <v>134</v>
      </c>
      <c r="G28" s="134">
        <f>'9.รายงานประมาณการรายจ่าย'!G185+'9.รายงานประมาณการรายจ่าย'!G243</f>
        <v>121620</v>
      </c>
      <c r="H28" s="126" t="s">
        <v>134</v>
      </c>
      <c r="I28" s="126" t="s">
        <v>134</v>
      </c>
      <c r="J28" s="134">
        <f>'9.รายงานประมาณการรายจ่าย'!G345</f>
        <v>60000</v>
      </c>
      <c r="K28" s="126" t="s">
        <v>134</v>
      </c>
      <c r="L28" s="126" t="s">
        <v>134</v>
      </c>
      <c r="M28" s="126" t="s">
        <v>134</v>
      </c>
      <c r="N28" s="126" t="s">
        <v>134</v>
      </c>
      <c r="O28" s="126" t="s">
        <v>134</v>
      </c>
      <c r="P28" s="118">
        <f>E28+G28+J28</f>
        <v>550320</v>
      </c>
    </row>
    <row r="29" spans="1:19" x14ac:dyDescent="0.25">
      <c r="A29" s="135"/>
      <c r="B29" s="117"/>
      <c r="C29" s="117" t="s">
        <v>394</v>
      </c>
      <c r="D29" s="126"/>
      <c r="E29" s="118"/>
      <c r="F29" s="126"/>
      <c r="G29" s="134"/>
      <c r="H29" s="126"/>
      <c r="I29" s="126"/>
      <c r="J29" s="134"/>
      <c r="K29" s="126"/>
      <c r="L29" s="126"/>
      <c r="M29" s="126"/>
      <c r="N29" s="126"/>
      <c r="O29" s="126"/>
      <c r="P29" s="118"/>
    </row>
    <row r="30" spans="1:19" x14ac:dyDescent="0.25">
      <c r="A30" s="116"/>
      <c r="B30" s="116"/>
      <c r="C30" s="116" t="s">
        <v>92</v>
      </c>
      <c r="D30" s="128" t="s">
        <v>134</v>
      </c>
      <c r="E30" s="119">
        <f>'9.รายงานประมาณการรายจ่าย'!G46</f>
        <v>84000</v>
      </c>
      <c r="F30" s="128" t="s">
        <v>134</v>
      </c>
      <c r="G30" s="128" t="s">
        <v>134</v>
      </c>
      <c r="H30" s="128" t="s">
        <v>134</v>
      </c>
      <c r="I30" s="128" t="s">
        <v>134</v>
      </c>
      <c r="J30" s="128" t="s">
        <v>134</v>
      </c>
      <c r="K30" s="128" t="s">
        <v>134</v>
      </c>
      <c r="L30" s="128" t="s">
        <v>134</v>
      </c>
      <c r="M30" s="128" t="s">
        <v>134</v>
      </c>
      <c r="N30" s="128" t="s">
        <v>134</v>
      </c>
      <c r="O30" s="128" t="s">
        <v>134</v>
      </c>
      <c r="P30" s="119">
        <f>SUM(E30:N30)</f>
        <v>84000</v>
      </c>
      <c r="R30" s="209"/>
    </row>
    <row r="31" spans="1:19" x14ac:dyDescent="0.25">
      <c r="A31" s="233"/>
      <c r="B31" s="233"/>
      <c r="C31" s="233"/>
      <c r="D31" s="374"/>
      <c r="E31" s="375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5"/>
      <c r="R31" s="209"/>
    </row>
    <row r="32" spans="1:19" ht="18.75" x14ac:dyDescent="0.3">
      <c r="A32" s="402" t="s">
        <v>350</v>
      </c>
      <c r="B32" s="402"/>
      <c r="C32" s="402"/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</row>
    <row r="33" spans="1:19" ht="20.25" x14ac:dyDescent="0.4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94"/>
      <c r="O33" s="236"/>
      <c r="P33" s="124"/>
      <c r="S33" s="210"/>
    </row>
    <row r="34" spans="1:19" x14ac:dyDescent="0.25">
      <c r="A34" s="109"/>
      <c r="B34" s="110"/>
      <c r="C34" s="111" t="s">
        <v>162</v>
      </c>
      <c r="D34" s="403" t="s">
        <v>229</v>
      </c>
      <c r="E34" s="407" t="s">
        <v>377</v>
      </c>
      <c r="F34" s="407" t="s">
        <v>378</v>
      </c>
      <c r="G34" s="403" t="s">
        <v>379</v>
      </c>
      <c r="H34" s="403" t="s">
        <v>380</v>
      </c>
      <c r="I34" s="403" t="s">
        <v>381</v>
      </c>
      <c r="J34" s="403" t="s">
        <v>382</v>
      </c>
      <c r="K34" s="407" t="s">
        <v>383</v>
      </c>
      <c r="L34" s="403" t="s">
        <v>384</v>
      </c>
      <c r="M34" s="401" t="s">
        <v>622</v>
      </c>
      <c r="N34" s="401" t="s">
        <v>385</v>
      </c>
      <c r="O34" s="401" t="s">
        <v>652</v>
      </c>
      <c r="P34" s="401" t="s">
        <v>33</v>
      </c>
    </row>
    <row r="35" spans="1:19" x14ac:dyDescent="0.25">
      <c r="A35" s="112" t="s">
        <v>18</v>
      </c>
      <c r="B35" s="113"/>
      <c r="C35" s="113"/>
      <c r="D35" s="404"/>
      <c r="E35" s="408"/>
      <c r="F35" s="408"/>
      <c r="G35" s="404"/>
      <c r="H35" s="404"/>
      <c r="I35" s="404"/>
      <c r="J35" s="404"/>
      <c r="K35" s="408"/>
      <c r="L35" s="404"/>
      <c r="M35" s="401"/>
      <c r="N35" s="401"/>
      <c r="O35" s="401"/>
      <c r="P35" s="401"/>
    </row>
    <row r="36" spans="1:19" x14ac:dyDescent="0.25">
      <c r="A36" s="367"/>
      <c r="B36" s="114" t="s">
        <v>94</v>
      </c>
      <c r="C36" s="114" t="s">
        <v>395</v>
      </c>
      <c r="D36" s="368" t="s">
        <v>134</v>
      </c>
      <c r="E36" s="369">
        <v>120000</v>
      </c>
      <c r="F36" s="369" t="s">
        <v>134</v>
      </c>
      <c r="G36" s="368">
        <v>10000</v>
      </c>
      <c r="H36" s="368" t="s">
        <v>134</v>
      </c>
      <c r="I36" s="368" t="s">
        <v>134</v>
      </c>
      <c r="J36" s="368">
        <v>10000</v>
      </c>
      <c r="K36" s="369" t="s">
        <v>134</v>
      </c>
      <c r="L36" s="368" t="s">
        <v>134</v>
      </c>
      <c r="M36" s="368" t="s">
        <v>134</v>
      </c>
      <c r="N36" s="368" t="s">
        <v>134</v>
      </c>
      <c r="O36" s="368" t="s">
        <v>134</v>
      </c>
      <c r="P36" s="368">
        <v>140000</v>
      </c>
    </row>
    <row r="37" spans="1:19" x14ac:dyDescent="0.25">
      <c r="A37" s="367"/>
      <c r="B37" s="117"/>
      <c r="C37" s="117" t="s">
        <v>396</v>
      </c>
      <c r="D37" s="370"/>
      <c r="E37" s="371"/>
      <c r="F37" s="371"/>
      <c r="G37" s="370"/>
      <c r="H37" s="370"/>
      <c r="I37" s="370"/>
      <c r="J37" s="370"/>
      <c r="K37" s="371"/>
      <c r="L37" s="370"/>
      <c r="M37" s="370"/>
      <c r="N37" s="370"/>
      <c r="O37" s="370"/>
      <c r="P37" s="370"/>
    </row>
    <row r="38" spans="1:19" x14ac:dyDescent="0.25">
      <c r="A38" s="117"/>
      <c r="B38" s="120"/>
      <c r="C38" s="120" t="s">
        <v>370</v>
      </c>
      <c r="D38" s="127" t="s">
        <v>134</v>
      </c>
      <c r="E38" s="121">
        <f>'9.รายงานประมาณการรายจ่าย'!G53</f>
        <v>10000</v>
      </c>
      <c r="F38" s="127" t="s">
        <v>134</v>
      </c>
      <c r="G38" s="127" t="s">
        <v>134</v>
      </c>
      <c r="H38" s="127" t="s">
        <v>134</v>
      </c>
      <c r="I38" s="127" t="s">
        <v>134</v>
      </c>
      <c r="J38" s="127" t="s">
        <v>134</v>
      </c>
      <c r="K38" s="127" t="s">
        <v>134</v>
      </c>
      <c r="L38" s="127" t="s">
        <v>134</v>
      </c>
      <c r="M38" s="127" t="s">
        <v>134</v>
      </c>
      <c r="N38" s="127" t="s">
        <v>134</v>
      </c>
      <c r="O38" s="127" t="s">
        <v>134</v>
      </c>
      <c r="P38" s="139">
        <f>SUM(E38:N38)</f>
        <v>10000</v>
      </c>
    </row>
    <row r="39" spans="1:19" x14ac:dyDescent="0.25">
      <c r="A39" s="120"/>
      <c r="B39" s="120"/>
      <c r="C39" s="120" t="s">
        <v>397</v>
      </c>
      <c r="D39" s="127" t="s">
        <v>134</v>
      </c>
      <c r="E39" s="121">
        <f>'9.รายงานประมาณการรายจ่าย'!G54+'9.รายงานประมาณการรายจ่าย'!G123</f>
        <v>50000</v>
      </c>
      <c r="F39" s="127" t="s">
        <v>134</v>
      </c>
      <c r="G39" s="121">
        <f>'9.รายงานประมาณการรายจ่าย'!G190</f>
        <v>10000</v>
      </c>
      <c r="H39" s="127" t="s">
        <v>134</v>
      </c>
      <c r="I39" s="127" t="s">
        <v>134</v>
      </c>
      <c r="J39" s="121">
        <f>'9.รายงานประมาณการรายจ่าย'!G350</f>
        <v>10000</v>
      </c>
      <c r="K39" s="127" t="s">
        <v>134</v>
      </c>
      <c r="L39" s="127" t="s">
        <v>134</v>
      </c>
      <c r="M39" s="127" t="s">
        <v>134</v>
      </c>
      <c r="N39" s="126" t="s">
        <v>134</v>
      </c>
      <c r="O39" s="126" t="s">
        <v>134</v>
      </c>
      <c r="P39" s="136">
        <f>SUM(E39:N39)</f>
        <v>70000</v>
      </c>
    </row>
    <row r="40" spans="1:19" x14ac:dyDescent="0.25">
      <c r="A40" s="117"/>
      <c r="B40" s="117"/>
      <c r="C40" s="117" t="s">
        <v>398</v>
      </c>
      <c r="D40" s="117"/>
      <c r="E40" s="118"/>
      <c r="F40" s="117"/>
      <c r="G40" s="117"/>
      <c r="H40" s="117"/>
      <c r="I40" s="117"/>
      <c r="J40" s="117"/>
      <c r="K40" s="117"/>
      <c r="L40" s="117"/>
      <c r="M40" s="117"/>
      <c r="N40" s="126"/>
      <c r="O40" s="126"/>
      <c r="P40" s="117"/>
    </row>
    <row r="41" spans="1:19" x14ac:dyDescent="0.25">
      <c r="A41" s="117"/>
      <c r="B41" s="117"/>
      <c r="C41" s="117" t="s">
        <v>371</v>
      </c>
      <c r="D41" s="126" t="s">
        <v>134</v>
      </c>
      <c r="E41" s="118">
        <f>'9.รายงานประมาณการรายจ่าย'!G55+'9.รายงานประมาณการรายจ่าย'!G124</f>
        <v>298800</v>
      </c>
      <c r="F41" s="126" t="s">
        <v>134</v>
      </c>
      <c r="G41" s="118">
        <f>'9.รายงานประมาณการรายจ่าย'!G191</f>
        <v>42000</v>
      </c>
      <c r="H41" s="126" t="s">
        <v>134</v>
      </c>
      <c r="I41" s="126" t="s">
        <v>134</v>
      </c>
      <c r="J41" s="118">
        <f>'9.รายงานประมาณการรายจ่าย'!G351</f>
        <v>57600</v>
      </c>
      <c r="K41" s="126" t="s">
        <v>134</v>
      </c>
      <c r="L41" s="126" t="s">
        <v>134</v>
      </c>
      <c r="M41" s="126" t="s">
        <v>134</v>
      </c>
      <c r="N41" s="126" t="s">
        <v>134</v>
      </c>
      <c r="O41" s="126" t="s">
        <v>134</v>
      </c>
      <c r="P41" s="136">
        <f>SUM(E41:N41)</f>
        <v>398400</v>
      </c>
    </row>
    <row r="42" spans="1:19" x14ac:dyDescent="0.25">
      <c r="A42" s="117"/>
      <c r="B42" s="116"/>
      <c r="C42" s="116" t="s">
        <v>372</v>
      </c>
      <c r="D42" s="128" t="s">
        <v>134</v>
      </c>
      <c r="E42" s="119">
        <f>'9.รายงานประมาณการรายจ่าย'!G56+'9.รายงานประมาณการรายจ่าย'!G125</f>
        <v>70000</v>
      </c>
      <c r="F42" s="128" t="s">
        <v>134</v>
      </c>
      <c r="G42" s="128" t="s">
        <v>134</v>
      </c>
      <c r="H42" s="128" t="s">
        <v>134</v>
      </c>
      <c r="I42" s="128" t="s">
        <v>134</v>
      </c>
      <c r="J42" s="119">
        <f>'9.รายงานประมาณการรายจ่าย'!G352</f>
        <v>15000</v>
      </c>
      <c r="K42" s="128" t="s">
        <v>134</v>
      </c>
      <c r="L42" s="128" t="s">
        <v>134</v>
      </c>
      <c r="M42" s="128" t="s">
        <v>134</v>
      </c>
      <c r="N42" s="127" t="s">
        <v>134</v>
      </c>
      <c r="O42" s="127" t="s">
        <v>134</v>
      </c>
      <c r="P42" s="203">
        <f>SUM(E42:N42)</f>
        <v>85000</v>
      </c>
      <c r="R42" s="209"/>
    </row>
    <row r="43" spans="1:19" x14ac:dyDescent="0.25">
      <c r="A43" s="120"/>
      <c r="B43" s="114" t="s">
        <v>373</v>
      </c>
      <c r="C43" s="114" t="s">
        <v>374</v>
      </c>
      <c r="D43" s="127" t="s">
        <v>134</v>
      </c>
      <c r="E43" s="121">
        <f>'9.รายงานประมาณการรายจ่าย'!G59+'9.รายงานประมาณการรายจ่าย'!G128</f>
        <v>1820000</v>
      </c>
      <c r="F43" s="127" t="s">
        <v>134</v>
      </c>
      <c r="G43" s="121">
        <f>'9.รายงานประมาณการรายจ่าย'!G194</f>
        <v>350000</v>
      </c>
      <c r="H43" s="127" t="s">
        <v>134</v>
      </c>
      <c r="I43" s="127" t="s">
        <v>134</v>
      </c>
      <c r="J43" s="121">
        <f>'9.รายงานประมาณการรายจ่าย'!G355</f>
        <v>300000</v>
      </c>
      <c r="K43" s="127" t="s">
        <v>134</v>
      </c>
      <c r="L43" s="127" t="s">
        <v>134</v>
      </c>
      <c r="M43" s="127" t="s">
        <v>134</v>
      </c>
      <c r="N43" s="201" t="s">
        <v>134</v>
      </c>
      <c r="O43" s="201" t="s">
        <v>134</v>
      </c>
      <c r="P43" s="138">
        <f>SUM(E43:N43)</f>
        <v>2470000</v>
      </c>
    </row>
    <row r="44" spans="1:19" x14ac:dyDescent="0.25">
      <c r="A44" s="117"/>
      <c r="B44" s="117"/>
      <c r="C44" s="117" t="s">
        <v>399</v>
      </c>
      <c r="D44" s="126" t="s">
        <v>134</v>
      </c>
      <c r="E44" s="118">
        <f>'9.รายงานประมาณการรายจ่าย'!G60+'9.รายงานประมาณการรายจ่าย'!G129</f>
        <v>140000</v>
      </c>
      <c r="F44" s="126" t="s">
        <v>134</v>
      </c>
      <c r="G44" s="118">
        <f>'9.รายงานประมาณการรายจ่าย'!G195</f>
        <v>10000</v>
      </c>
      <c r="H44" s="126" t="s">
        <v>134</v>
      </c>
      <c r="I44" s="126" t="s">
        <v>134</v>
      </c>
      <c r="J44" s="126" t="s">
        <v>134</v>
      </c>
      <c r="K44" s="126" t="s">
        <v>134</v>
      </c>
      <c r="L44" s="126" t="s">
        <v>134</v>
      </c>
      <c r="M44" s="126" t="s">
        <v>134</v>
      </c>
      <c r="N44" s="126" t="s">
        <v>134</v>
      </c>
      <c r="O44" s="126" t="s">
        <v>134</v>
      </c>
      <c r="P44" s="136">
        <f>SUM(E44:N44)</f>
        <v>150000</v>
      </c>
    </row>
    <row r="45" spans="1:19" x14ac:dyDescent="0.25">
      <c r="A45" s="117"/>
      <c r="B45" s="117"/>
      <c r="C45" s="117" t="s">
        <v>400</v>
      </c>
      <c r="D45" s="117"/>
      <c r="E45" s="118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</row>
    <row r="46" spans="1:19" x14ac:dyDescent="0.25">
      <c r="A46" s="117"/>
      <c r="B46" s="117"/>
      <c r="C46" s="117" t="s">
        <v>401</v>
      </c>
      <c r="D46" s="126" t="s">
        <v>134</v>
      </c>
      <c r="E46" s="118">
        <f>'9.รายงานประมาณการรายจ่าย'!G66+'9.รายงานประมาณการรายจ่าย'!G67+'9.รายงานประมาณการรายจ่าย'!G69+'9.รายงานประมาณการรายจ่าย'!G132+'9.รายงานประมาณการรายจ่าย'!G133</f>
        <v>1200000</v>
      </c>
      <c r="F46" s="118">
        <f>'9.รายงานประมาณการรายจ่าย'!G162+'9.รายงานประมาณการรายจ่าย'!G163</f>
        <v>190000</v>
      </c>
      <c r="G46" s="118">
        <f>'9.รายงานประมาณการรายจ่าย'!G198+'9.รายงานประมาณการรายจ่าย'!G249</f>
        <v>1283400</v>
      </c>
      <c r="H46" s="118">
        <f>'9.รายงานประมาณการรายจ่าย'!G304+'9.รายงานประมาณการรายจ่าย'!G315+'9.รายงานประมาณการรายจ่าย'!G317</f>
        <v>879210</v>
      </c>
      <c r="I46" s="126" t="s">
        <v>134</v>
      </c>
      <c r="J46" s="118">
        <f>'9.รายงานประมาณการรายจ่าย'!G358+'9.รายงานประมาณการรายจ่าย'!G359+'9.รายงานประมาณการรายจ่าย'!G391</f>
        <v>820000</v>
      </c>
      <c r="K46" s="118">
        <f>'9.รายงานประมาณการรายจ่าย'!G402+'9.รายงานประมาณการรายจ่าย'!G403</f>
        <v>70000</v>
      </c>
      <c r="L46" s="118">
        <f>'9.รายงานประมาณการรายจ่าย'!G416+'9.รายงานประมาณการรายจ่าย'!G417+'9.รายงานประมาณการรายจ่าย'!G435+'9.รายงานประมาณการรายจ่าย'!G437+'9.รายงานประมาณการรายจ่าย'!G438+'9.รายงานประมาณการรายจ่าย'!G440+'9.รายงานประมาณการรายจ่าย'!G452+'9.รายงานประมาณการรายจ่าย'!G453+'9.รายงานประมาณการรายจ่าย'!G454</f>
        <v>1340000</v>
      </c>
      <c r="M46" s="126" t="s">
        <v>134</v>
      </c>
      <c r="N46" s="240">
        <f>'9.รายงานประมาณการรายจ่าย'!G484+'9.รายงานประมาณการรายจ่าย'!G485+'9.รายงานประมาณการรายจ่าย'!G507+'9.รายงานประมาณการรายจ่าย'!G508+'9.รายงานประมาณการรายจ่าย'!G509+'9.รายงานประมาณการรายจ่าย'!G510</f>
        <v>230000</v>
      </c>
      <c r="O46" s="134"/>
      <c r="P46" s="136">
        <f>SUM(E46:N46)</f>
        <v>6012610</v>
      </c>
      <c r="R46" s="209"/>
    </row>
    <row r="47" spans="1:19" x14ac:dyDescent="0.25">
      <c r="A47" s="117"/>
      <c r="B47" s="117"/>
      <c r="C47" s="117" t="s">
        <v>402</v>
      </c>
      <c r="D47" s="117"/>
      <c r="E47" s="118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</row>
    <row r="48" spans="1:19" x14ac:dyDescent="0.25">
      <c r="A48" s="117"/>
      <c r="B48" s="116"/>
      <c r="C48" s="116" t="s">
        <v>427</v>
      </c>
      <c r="D48" s="128" t="s">
        <v>134</v>
      </c>
      <c r="E48" s="119">
        <f>'9.รายงานประมาณการรายจ่าย'!G70+'9.รายงานประมาณการรายจ่าย'!G134</f>
        <v>365000</v>
      </c>
      <c r="F48" s="128" t="s">
        <v>134</v>
      </c>
      <c r="G48" s="119">
        <f>'9.รายงานประมาณการรายจ่าย'!G201</f>
        <v>150000</v>
      </c>
      <c r="H48" s="128" t="s">
        <v>134</v>
      </c>
      <c r="I48" s="128" t="s">
        <v>134</v>
      </c>
      <c r="J48" s="119">
        <f>'9.รายงานประมาณการรายจ่าย'!G359</f>
        <v>650000</v>
      </c>
      <c r="K48" s="128" t="s">
        <v>134</v>
      </c>
      <c r="L48" s="128" t="s">
        <v>134</v>
      </c>
      <c r="M48" s="128" t="s">
        <v>134</v>
      </c>
      <c r="N48" s="127" t="s">
        <v>134</v>
      </c>
      <c r="O48" s="127" t="s">
        <v>134</v>
      </c>
      <c r="P48" s="137">
        <f>SUM(E48:N48)</f>
        <v>1165000</v>
      </c>
      <c r="R48" s="209"/>
    </row>
    <row r="49" spans="1:18" x14ac:dyDescent="0.25">
      <c r="A49" s="120"/>
      <c r="B49" s="120" t="s">
        <v>428</v>
      </c>
      <c r="C49" s="120" t="s">
        <v>429</v>
      </c>
      <c r="D49" s="127" t="s">
        <v>134</v>
      </c>
      <c r="E49" s="121">
        <f>'9.รายงานประมาณการรายจ่าย'!G72+'9.รายงานประมาณการรายจ่าย'!G136</f>
        <v>270000</v>
      </c>
      <c r="F49" s="127" t="s">
        <v>134</v>
      </c>
      <c r="G49" s="121">
        <f>'9.รายงานประมาณการรายจ่าย'!G203</f>
        <v>50000</v>
      </c>
      <c r="H49" s="127" t="s">
        <v>134</v>
      </c>
      <c r="I49" s="127" t="s">
        <v>134</v>
      </c>
      <c r="J49" s="121">
        <f>'9.รายงานประมาณการรายจ่าย'!G361</f>
        <v>40000</v>
      </c>
      <c r="K49" s="127" t="s">
        <v>134</v>
      </c>
      <c r="L49" s="127" t="s">
        <v>134</v>
      </c>
      <c r="M49" s="127" t="s">
        <v>134</v>
      </c>
      <c r="N49" s="201" t="s">
        <v>134</v>
      </c>
      <c r="O49" s="201" t="s">
        <v>134</v>
      </c>
      <c r="P49" s="139">
        <f>SUM(E49:N49)</f>
        <v>360000</v>
      </c>
      <c r="R49" s="209"/>
    </row>
    <row r="50" spans="1:18" x14ac:dyDescent="0.25">
      <c r="A50" s="117"/>
      <c r="B50" s="117"/>
      <c r="C50" s="117" t="s">
        <v>430</v>
      </c>
      <c r="D50" s="126" t="s">
        <v>134</v>
      </c>
      <c r="E50" s="118">
        <f>'9.รายงานประมาณการรายจ่าย'!G73</f>
        <v>50000</v>
      </c>
      <c r="F50" s="126" t="s">
        <v>134</v>
      </c>
      <c r="G50" s="118">
        <f>'9.รายงานประมาณการรายจ่าย'!G204</f>
        <v>18000</v>
      </c>
      <c r="H50" s="126" t="s">
        <v>134</v>
      </c>
      <c r="I50" s="126" t="s">
        <v>134</v>
      </c>
      <c r="J50" s="118">
        <f>'9.รายงานประมาณการรายจ่าย'!G362</f>
        <v>200000</v>
      </c>
      <c r="K50" s="126" t="s">
        <v>134</v>
      </c>
      <c r="L50" s="126" t="s">
        <v>134</v>
      </c>
      <c r="M50" s="126" t="s">
        <v>134</v>
      </c>
      <c r="N50" s="126" t="s">
        <v>134</v>
      </c>
      <c r="O50" s="126" t="s">
        <v>134</v>
      </c>
      <c r="P50" s="136">
        <f>SUM(E50:N50)</f>
        <v>268000</v>
      </c>
    </row>
    <row r="51" spans="1:18" x14ac:dyDescent="0.25">
      <c r="A51" s="117"/>
      <c r="B51" s="117"/>
      <c r="C51" s="117" t="s">
        <v>422</v>
      </c>
      <c r="D51" s="126" t="s">
        <v>134</v>
      </c>
      <c r="E51" s="118">
        <f>'9.รายงานประมาณการรายจ่าย'!G74</f>
        <v>130000</v>
      </c>
      <c r="F51" s="126" t="s">
        <v>134</v>
      </c>
      <c r="G51" s="118">
        <f>'9.รายงานประมาณการรายจ่าย'!G205</f>
        <v>50000</v>
      </c>
      <c r="H51" s="126" t="s">
        <v>134</v>
      </c>
      <c r="I51" s="126" t="s">
        <v>134</v>
      </c>
      <c r="J51" s="126" t="s">
        <v>134</v>
      </c>
      <c r="K51" s="126" t="s">
        <v>134</v>
      </c>
      <c r="L51" s="126" t="s">
        <v>134</v>
      </c>
      <c r="M51" s="126" t="s">
        <v>134</v>
      </c>
      <c r="N51" s="126" t="s">
        <v>134</v>
      </c>
      <c r="O51" s="126" t="s">
        <v>134</v>
      </c>
      <c r="P51" s="136">
        <f>SUM(E51:N51)</f>
        <v>180000</v>
      </c>
    </row>
    <row r="52" spans="1:18" x14ac:dyDescent="0.25">
      <c r="A52" s="117"/>
      <c r="B52" s="117"/>
      <c r="C52" s="117" t="s">
        <v>253</v>
      </c>
      <c r="D52" s="126" t="s">
        <v>134</v>
      </c>
      <c r="E52" s="126" t="s">
        <v>134</v>
      </c>
      <c r="F52" s="126" t="s">
        <v>134</v>
      </c>
      <c r="G52" s="118">
        <f>'9.รายงานประมาณการรายจ่าย'!G253</f>
        <v>1401041</v>
      </c>
      <c r="H52" s="126" t="s">
        <v>134</v>
      </c>
      <c r="I52" s="126" t="s">
        <v>134</v>
      </c>
      <c r="J52" s="126" t="s">
        <v>134</v>
      </c>
      <c r="K52" s="126" t="s">
        <v>134</v>
      </c>
      <c r="L52" s="126" t="s">
        <v>134</v>
      </c>
      <c r="M52" s="126" t="s">
        <v>134</v>
      </c>
      <c r="N52" s="126" t="s">
        <v>134</v>
      </c>
      <c r="O52" s="126" t="s">
        <v>134</v>
      </c>
      <c r="P52" s="136">
        <f>SUM(G52:N52)</f>
        <v>1401041</v>
      </c>
    </row>
    <row r="53" spans="1:18" x14ac:dyDescent="0.25">
      <c r="A53" s="117"/>
      <c r="B53" s="117"/>
      <c r="C53" s="117" t="s">
        <v>254</v>
      </c>
      <c r="D53" s="126" t="s">
        <v>134</v>
      </c>
      <c r="E53" s="126" t="s">
        <v>134</v>
      </c>
      <c r="F53" s="126" t="s">
        <v>134</v>
      </c>
      <c r="G53" s="126" t="s">
        <v>134</v>
      </c>
      <c r="H53" s="126" t="s">
        <v>134</v>
      </c>
      <c r="I53" s="126" t="s">
        <v>134</v>
      </c>
      <c r="J53" s="126" t="s">
        <v>134</v>
      </c>
      <c r="K53" s="126" t="s">
        <v>134</v>
      </c>
      <c r="L53" s="126" t="s">
        <v>134</v>
      </c>
      <c r="M53" s="126" t="s">
        <v>134</v>
      </c>
      <c r="N53" s="126" t="s">
        <v>134</v>
      </c>
      <c r="O53" s="126" t="s">
        <v>134</v>
      </c>
      <c r="P53" s="199"/>
    </row>
    <row r="54" spans="1:18" x14ac:dyDescent="0.25">
      <c r="A54" s="117"/>
      <c r="B54" s="117"/>
      <c r="C54" s="117" t="s">
        <v>403</v>
      </c>
      <c r="D54" s="126" t="s">
        <v>134</v>
      </c>
      <c r="E54" s="118">
        <f>'9.รายงานประมาณการรายจ่าย'!G75</f>
        <v>300000</v>
      </c>
      <c r="F54" s="126" t="s">
        <v>134</v>
      </c>
      <c r="G54" s="118">
        <f>'9.รายงานประมาณการรายจ่าย'!G208</f>
        <v>50000</v>
      </c>
      <c r="H54" s="126" t="s">
        <v>134</v>
      </c>
      <c r="I54" s="126" t="s">
        <v>134</v>
      </c>
      <c r="J54" s="118">
        <f>'9.รายงานประมาณการรายจ่าย'!G363</f>
        <v>200000</v>
      </c>
      <c r="K54" s="126" t="s">
        <v>134</v>
      </c>
      <c r="L54" s="126" t="s">
        <v>134</v>
      </c>
      <c r="M54" s="126" t="s">
        <v>134</v>
      </c>
      <c r="N54" s="126" t="s">
        <v>134</v>
      </c>
      <c r="O54" s="126" t="s">
        <v>134</v>
      </c>
      <c r="P54" s="136">
        <f>SUM(E54:N54)</f>
        <v>550000</v>
      </c>
    </row>
    <row r="55" spans="1:18" x14ac:dyDescent="0.25">
      <c r="A55" s="117"/>
      <c r="B55" s="117"/>
      <c r="C55" s="117" t="s">
        <v>194</v>
      </c>
      <c r="D55" s="126" t="s">
        <v>134</v>
      </c>
      <c r="E55" s="118">
        <f>'9.รายงานประมาณการรายจ่าย'!G76</f>
        <v>100000</v>
      </c>
      <c r="F55" s="126" t="s">
        <v>134</v>
      </c>
      <c r="G55" s="126" t="s">
        <v>134</v>
      </c>
      <c r="H55" s="126" t="s">
        <v>134</v>
      </c>
      <c r="I55" s="126" t="s">
        <v>134</v>
      </c>
      <c r="J55" s="118">
        <f>'9.รายงานประมาณการรายจ่าย'!G364</f>
        <v>15000</v>
      </c>
      <c r="K55" s="126" t="s">
        <v>134</v>
      </c>
      <c r="L55" s="126" t="s">
        <v>134</v>
      </c>
      <c r="M55" s="126" t="s">
        <v>134</v>
      </c>
      <c r="N55" s="126" t="s">
        <v>134</v>
      </c>
      <c r="O55" s="126" t="s">
        <v>134</v>
      </c>
      <c r="P55" s="136">
        <f>SUM(E55:N55)</f>
        <v>115000</v>
      </c>
    </row>
    <row r="56" spans="1:18" x14ac:dyDescent="0.25">
      <c r="A56" s="117"/>
      <c r="B56" s="117"/>
      <c r="C56" s="117" t="s">
        <v>195</v>
      </c>
      <c r="D56" s="126" t="s">
        <v>134</v>
      </c>
      <c r="E56" s="118">
        <f>'9.รายงานประมาณการรายจ่าย'!G77+'9.รายงานประมาณการรายจ่าย'!G137</f>
        <v>353600</v>
      </c>
      <c r="F56" s="126" t="s">
        <v>134</v>
      </c>
      <c r="G56" s="126" t="s">
        <v>134</v>
      </c>
      <c r="H56" s="126" t="s">
        <v>134</v>
      </c>
      <c r="I56" s="126" t="s">
        <v>134</v>
      </c>
      <c r="J56" s="118">
        <f>'9.รายงานประมาณการรายจ่าย'!G365</f>
        <v>40800</v>
      </c>
      <c r="K56" s="126" t="s">
        <v>134</v>
      </c>
      <c r="L56" s="126" t="s">
        <v>134</v>
      </c>
      <c r="M56" s="126" t="s">
        <v>134</v>
      </c>
      <c r="N56" s="126" t="s">
        <v>134</v>
      </c>
      <c r="O56" s="126" t="s">
        <v>134</v>
      </c>
      <c r="P56" s="136">
        <f>E56+J56</f>
        <v>394400</v>
      </c>
    </row>
    <row r="57" spans="1:18" x14ac:dyDescent="0.25">
      <c r="A57" s="117"/>
      <c r="B57" s="117"/>
      <c r="C57" s="198" t="s">
        <v>16</v>
      </c>
      <c r="D57" s="126" t="s">
        <v>134</v>
      </c>
      <c r="E57" s="126" t="s">
        <v>134</v>
      </c>
      <c r="F57" s="126" t="s">
        <v>134</v>
      </c>
      <c r="G57" s="126" t="s">
        <v>134</v>
      </c>
      <c r="H57" s="118">
        <f>'9.รายงานประมาณการรายจ่าย'!G296</f>
        <v>50000</v>
      </c>
      <c r="I57" s="126" t="s">
        <v>134</v>
      </c>
      <c r="J57" s="126" t="s">
        <v>134</v>
      </c>
      <c r="K57" s="126" t="s">
        <v>134</v>
      </c>
      <c r="L57" s="126" t="s">
        <v>134</v>
      </c>
      <c r="M57" s="126" t="s">
        <v>134</v>
      </c>
      <c r="N57" s="126" t="s">
        <v>134</v>
      </c>
      <c r="O57" s="126" t="s">
        <v>134</v>
      </c>
      <c r="P57" s="136">
        <f>SUM(H57:N57)</f>
        <v>50000</v>
      </c>
    </row>
    <row r="58" spans="1:18" x14ac:dyDescent="0.25">
      <c r="A58" s="117"/>
      <c r="B58" s="117"/>
      <c r="C58" s="117" t="s">
        <v>404</v>
      </c>
      <c r="D58" s="126" t="s">
        <v>134</v>
      </c>
      <c r="E58" s="118">
        <f>'9.รายงานประมาณการรายจ่าย'!G78</f>
        <v>50000</v>
      </c>
      <c r="F58" s="126" t="s">
        <v>134</v>
      </c>
      <c r="G58" s="118">
        <f>'9.รายงานประมาณการรายจ่าย'!G209</f>
        <v>25000</v>
      </c>
      <c r="H58" s="126" t="s">
        <v>134</v>
      </c>
      <c r="I58" s="126" t="s">
        <v>134</v>
      </c>
      <c r="J58" s="126" t="s">
        <v>134</v>
      </c>
      <c r="K58" s="126" t="s">
        <v>134</v>
      </c>
      <c r="L58" s="126" t="s">
        <v>134</v>
      </c>
      <c r="M58" s="126" t="s">
        <v>134</v>
      </c>
      <c r="N58" s="126" t="s">
        <v>134</v>
      </c>
      <c r="O58" s="126" t="s">
        <v>134</v>
      </c>
      <c r="P58" s="136">
        <f>SUM(E58:N58)</f>
        <v>75000</v>
      </c>
    </row>
    <row r="59" spans="1:18" x14ac:dyDescent="0.25">
      <c r="A59" s="117"/>
      <c r="B59" s="117"/>
      <c r="C59" s="117" t="s">
        <v>405</v>
      </c>
      <c r="D59" s="126" t="s">
        <v>134</v>
      </c>
      <c r="E59" s="118">
        <f>'9.รายงานประมาณการรายจ่าย'!G79</f>
        <v>5000</v>
      </c>
      <c r="F59" s="126" t="s">
        <v>134</v>
      </c>
      <c r="G59" s="118">
        <f>'9.รายงานประมาณการรายจ่าย'!G210</f>
        <v>5000</v>
      </c>
      <c r="H59" s="126" t="s">
        <v>134</v>
      </c>
      <c r="I59" s="126" t="s">
        <v>134</v>
      </c>
      <c r="J59" s="126" t="s">
        <v>134</v>
      </c>
      <c r="K59" s="126" t="s">
        <v>134</v>
      </c>
      <c r="L59" s="126" t="s">
        <v>134</v>
      </c>
      <c r="M59" s="126" t="s">
        <v>134</v>
      </c>
      <c r="N59" s="126" t="s">
        <v>134</v>
      </c>
      <c r="O59" s="126" t="s">
        <v>134</v>
      </c>
      <c r="P59" s="136">
        <f>SUM(E59:N59)</f>
        <v>10000</v>
      </c>
    </row>
    <row r="60" spans="1:18" x14ac:dyDescent="0.25">
      <c r="A60" s="117"/>
      <c r="B60" s="117"/>
      <c r="C60" s="117" t="s">
        <v>406</v>
      </c>
      <c r="D60" s="126" t="s">
        <v>134</v>
      </c>
      <c r="E60" s="118">
        <f>'9.รายงานประมาณการรายจ่าย'!G80</f>
        <v>20000</v>
      </c>
      <c r="F60" s="193">
        <f>'9.รายงานประมาณการรายจ่าย'!G165</f>
        <v>40000</v>
      </c>
      <c r="G60" s="126" t="s">
        <v>134</v>
      </c>
      <c r="H60" s="126" t="s">
        <v>134</v>
      </c>
      <c r="I60" s="126" t="s">
        <v>134</v>
      </c>
      <c r="J60" s="126" t="s">
        <v>134</v>
      </c>
      <c r="K60" s="126" t="s">
        <v>134</v>
      </c>
      <c r="L60" s="126" t="s">
        <v>134</v>
      </c>
      <c r="M60" s="126" t="s">
        <v>134</v>
      </c>
      <c r="N60" s="126" t="s">
        <v>134</v>
      </c>
      <c r="O60" s="126" t="s">
        <v>134</v>
      </c>
      <c r="P60" s="136">
        <f>SUM(E60:N60)</f>
        <v>60000</v>
      </c>
    </row>
    <row r="61" spans="1:18" x14ac:dyDescent="0.25">
      <c r="A61" s="117"/>
      <c r="B61" s="117"/>
      <c r="C61" s="117" t="s">
        <v>520</v>
      </c>
      <c r="D61" s="126" t="s">
        <v>134</v>
      </c>
      <c r="E61" s="126" t="s">
        <v>134</v>
      </c>
      <c r="F61" s="126" t="s">
        <v>134</v>
      </c>
      <c r="G61" s="118">
        <f>'9.รายงานประมาณการรายจ่าย'!G211</f>
        <v>80000</v>
      </c>
      <c r="H61" s="126" t="s">
        <v>134</v>
      </c>
      <c r="I61" s="126" t="s">
        <v>134</v>
      </c>
      <c r="J61" s="126" t="s">
        <v>134</v>
      </c>
      <c r="K61" s="126" t="s">
        <v>134</v>
      </c>
      <c r="L61" s="126" t="s">
        <v>134</v>
      </c>
      <c r="M61" s="126" t="s">
        <v>134</v>
      </c>
      <c r="N61" s="126" t="s">
        <v>134</v>
      </c>
      <c r="O61" s="126" t="s">
        <v>134</v>
      </c>
      <c r="P61" s="136">
        <f>SUM(G61:N61)</f>
        <v>80000</v>
      </c>
    </row>
    <row r="62" spans="1:18" x14ac:dyDescent="0.25">
      <c r="A62" s="116"/>
      <c r="B62" s="116"/>
      <c r="C62" s="116" t="s">
        <v>197</v>
      </c>
      <c r="D62" s="128" t="s">
        <v>134</v>
      </c>
      <c r="E62" s="119">
        <f>'9.รายงานประมาณการรายจ่าย'!G81+'9.รายงานประมาณการรายจ่าย'!G138</f>
        <v>190000</v>
      </c>
      <c r="F62" s="128" t="s">
        <v>134</v>
      </c>
      <c r="G62" s="119">
        <f>'9.รายงานประมาณการรายจ่าย'!G212</f>
        <v>90000</v>
      </c>
      <c r="H62" s="128" t="s">
        <v>134</v>
      </c>
      <c r="I62" s="128" t="s">
        <v>134</v>
      </c>
      <c r="J62" s="119">
        <f>'9.รายงานประมาณการรายจ่าย'!G366</f>
        <v>75000</v>
      </c>
      <c r="K62" s="128" t="s">
        <v>134</v>
      </c>
      <c r="L62" s="128" t="s">
        <v>134</v>
      </c>
      <c r="M62" s="128" t="s">
        <v>134</v>
      </c>
      <c r="N62" s="128" t="s">
        <v>134</v>
      </c>
      <c r="O62" s="128" t="s">
        <v>134</v>
      </c>
      <c r="P62" s="137">
        <f>E62+G62+J62</f>
        <v>355000</v>
      </c>
    </row>
    <row r="63" spans="1:18" ht="18.75" x14ac:dyDescent="0.3">
      <c r="A63" s="402" t="s">
        <v>350</v>
      </c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</row>
    <row r="64" spans="1:18" ht="18.75" x14ac:dyDescent="0.3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94"/>
      <c r="O64" s="236"/>
      <c r="P64" s="124"/>
    </row>
    <row r="65" spans="1:18" x14ac:dyDescent="0.25">
      <c r="A65" s="109"/>
      <c r="B65" s="110"/>
      <c r="C65" s="111" t="s">
        <v>162</v>
      </c>
      <c r="D65" s="403" t="s">
        <v>229</v>
      </c>
      <c r="E65" s="407" t="s">
        <v>377</v>
      </c>
      <c r="F65" s="407" t="s">
        <v>378</v>
      </c>
      <c r="G65" s="403" t="s">
        <v>379</v>
      </c>
      <c r="H65" s="403" t="s">
        <v>380</v>
      </c>
      <c r="I65" s="403" t="s">
        <v>381</v>
      </c>
      <c r="J65" s="403" t="s">
        <v>382</v>
      </c>
      <c r="K65" s="405" t="s">
        <v>383</v>
      </c>
      <c r="L65" s="403" t="s">
        <v>384</v>
      </c>
      <c r="M65" s="401" t="s">
        <v>622</v>
      </c>
      <c r="N65" s="401" t="s">
        <v>385</v>
      </c>
      <c r="O65" s="401" t="s">
        <v>652</v>
      </c>
      <c r="P65" s="401" t="s">
        <v>33</v>
      </c>
    </row>
    <row r="66" spans="1:18" x14ac:dyDescent="0.25">
      <c r="A66" s="112" t="s">
        <v>18</v>
      </c>
      <c r="B66" s="113"/>
      <c r="C66" s="113"/>
      <c r="D66" s="404"/>
      <c r="E66" s="408"/>
      <c r="F66" s="408"/>
      <c r="G66" s="404"/>
      <c r="H66" s="404"/>
      <c r="I66" s="404"/>
      <c r="J66" s="404"/>
      <c r="K66" s="406"/>
      <c r="L66" s="404"/>
      <c r="M66" s="401"/>
      <c r="N66" s="401"/>
      <c r="O66" s="401"/>
      <c r="P66" s="401"/>
    </row>
    <row r="67" spans="1:18" x14ac:dyDescent="0.25">
      <c r="A67" s="367"/>
      <c r="B67" s="114"/>
      <c r="C67" s="114" t="s">
        <v>67</v>
      </c>
      <c r="D67" s="368" t="s">
        <v>134</v>
      </c>
      <c r="E67" s="369" t="s">
        <v>134</v>
      </c>
      <c r="F67" s="369" t="s">
        <v>134</v>
      </c>
      <c r="G67" s="368" t="s">
        <v>134</v>
      </c>
      <c r="H67" s="368" t="s">
        <v>134</v>
      </c>
      <c r="I67" s="368" t="s">
        <v>134</v>
      </c>
      <c r="J67" s="368">
        <v>5000</v>
      </c>
      <c r="K67" s="373" t="s">
        <v>134</v>
      </c>
      <c r="L67" s="368" t="s">
        <v>134</v>
      </c>
      <c r="M67" s="368" t="s">
        <v>134</v>
      </c>
      <c r="N67" s="368" t="s">
        <v>134</v>
      </c>
      <c r="O67" s="368" t="s">
        <v>134</v>
      </c>
      <c r="P67" s="368">
        <v>5000</v>
      </c>
    </row>
    <row r="68" spans="1:18" x14ac:dyDescent="0.25">
      <c r="A68" s="372"/>
      <c r="B68" s="116"/>
      <c r="C68" s="116" t="s">
        <v>198</v>
      </c>
      <c r="D68" s="128" t="s">
        <v>134</v>
      </c>
      <c r="E68" s="119">
        <f>'9.รายงานประมาณการรายจ่าย'!G82</f>
        <v>5000</v>
      </c>
      <c r="F68" s="128" t="s">
        <v>134</v>
      </c>
      <c r="G68" s="128" t="s">
        <v>134</v>
      </c>
      <c r="H68" s="128" t="s">
        <v>134</v>
      </c>
      <c r="I68" s="128" t="s">
        <v>134</v>
      </c>
      <c r="J68" s="128" t="s">
        <v>134</v>
      </c>
      <c r="K68" s="128" t="s">
        <v>134</v>
      </c>
      <c r="L68" s="128" t="s">
        <v>134</v>
      </c>
      <c r="M68" s="128" t="s">
        <v>134</v>
      </c>
      <c r="N68" s="128" t="s">
        <v>134</v>
      </c>
      <c r="O68" s="128" t="s">
        <v>134</v>
      </c>
      <c r="P68" s="137">
        <f t="shared" ref="P68:P73" si="1">SUM(E68:N68)</f>
        <v>5000</v>
      </c>
      <c r="R68" s="209"/>
    </row>
    <row r="69" spans="1:18" x14ac:dyDescent="0.25">
      <c r="A69" s="120"/>
      <c r="B69" s="120" t="s">
        <v>346</v>
      </c>
      <c r="C69" s="120" t="s">
        <v>347</v>
      </c>
      <c r="D69" s="127" t="s">
        <v>134</v>
      </c>
      <c r="E69" s="121">
        <f>'9.รายงานประมาณการรายจ่าย'!G84</f>
        <v>400000</v>
      </c>
      <c r="F69" s="127" t="s">
        <v>134</v>
      </c>
      <c r="G69" s="121">
        <f>'9.รายงานประมาณการรายจ่าย'!G214</f>
        <v>25000</v>
      </c>
      <c r="H69" s="127" t="s">
        <v>134</v>
      </c>
      <c r="I69" s="127" t="s">
        <v>134</v>
      </c>
      <c r="J69" s="202">
        <f>'9.รายงานประมาณการรายจ่าย'!G369</f>
        <v>200000</v>
      </c>
      <c r="K69" s="127" t="s">
        <v>134</v>
      </c>
      <c r="L69" s="127" t="s">
        <v>134</v>
      </c>
      <c r="M69" s="204" t="s">
        <v>134</v>
      </c>
      <c r="N69" s="201" t="s">
        <v>134</v>
      </c>
      <c r="O69" s="127" t="s">
        <v>134</v>
      </c>
      <c r="P69" s="205">
        <f t="shared" si="1"/>
        <v>625000</v>
      </c>
    </row>
    <row r="70" spans="1:18" x14ac:dyDescent="0.25">
      <c r="A70" s="117"/>
      <c r="B70" s="117"/>
      <c r="C70" s="117" t="s">
        <v>480</v>
      </c>
      <c r="D70" s="126" t="s">
        <v>134</v>
      </c>
      <c r="E70" s="118">
        <f>'9.รายงานประมาณการรายจ่าย'!G85</f>
        <v>40000</v>
      </c>
      <c r="F70" s="126" t="s">
        <v>134</v>
      </c>
      <c r="G70" s="118">
        <f>'9.รายงานประมาณการรายจ่าย'!G215</f>
        <v>20000</v>
      </c>
      <c r="H70" s="126" t="s">
        <v>134</v>
      </c>
      <c r="I70" s="126" t="s">
        <v>134</v>
      </c>
      <c r="J70" s="126" t="s">
        <v>134</v>
      </c>
      <c r="K70" s="126" t="s">
        <v>134</v>
      </c>
      <c r="L70" s="126" t="s">
        <v>134</v>
      </c>
      <c r="M70" s="126" t="s">
        <v>134</v>
      </c>
      <c r="N70" s="126" t="s">
        <v>134</v>
      </c>
      <c r="O70" s="126" t="s">
        <v>134</v>
      </c>
      <c r="P70" s="136">
        <f t="shared" si="1"/>
        <v>60000</v>
      </c>
    </row>
    <row r="71" spans="1:18" x14ac:dyDescent="0.25">
      <c r="A71" s="117"/>
      <c r="B71" s="117"/>
      <c r="C71" s="117" t="s">
        <v>73</v>
      </c>
      <c r="D71" s="126" t="s">
        <v>134</v>
      </c>
      <c r="E71" s="118">
        <f>'9.รายงานประมาณการรายจ่าย'!G86</f>
        <v>50000</v>
      </c>
      <c r="F71" s="126" t="s">
        <v>134</v>
      </c>
      <c r="G71" s="126" t="s">
        <v>134</v>
      </c>
      <c r="H71" s="126" t="s">
        <v>134</v>
      </c>
      <c r="I71" s="126" t="s">
        <v>134</v>
      </c>
      <c r="J71" s="126" t="s">
        <v>134</v>
      </c>
      <c r="K71" s="126" t="s">
        <v>134</v>
      </c>
      <c r="L71" s="126" t="s">
        <v>134</v>
      </c>
      <c r="M71" s="126" t="s">
        <v>134</v>
      </c>
      <c r="N71" s="126" t="s">
        <v>134</v>
      </c>
      <c r="O71" s="126" t="s">
        <v>134</v>
      </c>
      <c r="P71" s="136">
        <f t="shared" si="1"/>
        <v>50000</v>
      </c>
    </row>
    <row r="72" spans="1:18" x14ac:dyDescent="0.25">
      <c r="A72" s="117"/>
      <c r="B72" s="117"/>
      <c r="C72" s="117" t="s">
        <v>407</v>
      </c>
      <c r="D72" s="126" t="s">
        <v>134</v>
      </c>
      <c r="E72" s="118">
        <f>'9.รายงานประมาณการรายจ่าย'!G87</f>
        <v>30000</v>
      </c>
      <c r="F72" s="126" t="s">
        <v>134</v>
      </c>
      <c r="G72" s="126" t="s">
        <v>134</v>
      </c>
      <c r="H72" s="126" t="s">
        <v>134</v>
      </c>
      <c r="I72" s="126" t="s">
        <v>134</v>
      </c>
      <c r="J72" s="126" t="s">
        <v>134</v>
      </c>
      <c r="K72" s="126" t="s">
        <v>134</v>
      </c>
      <c r="L72" s="126" t="s">
        <v>134</v>
      </c>
      <c r="M72" s="126" t="s">
        <v>134</v>
      </c>
      <c r="N72" s="126" t="s">
        <v>134</v>
      </c>
      <c r="O72" s="126" t="s">
        <v>134</v>
      </c>
      <c r="P72" s="136">
        <f t="shared" si="1"/>
        <v>30000</v>
      </c>
    </row>
    <row r="73" spans="1:18" x14ac:dyDescent="0.25">
      <c r="A73" s="120"/>
      <c r="B73" s="120"/>
      <c r="C73" s="120" t="s">
        <v>408</v>
      </c>
      <c r="D73" s="127" t="s">
        <v>134</v>
      </c>
      <c r="E73" s="121">
        <f>'9.รายงานประมาณการรายจ่าย'!G88</f>
        <v>90000</v>
      </c>
      <c r="F73" s="127" t="s">
        <v>134</v>
      </c>
      <c r="G73" s="127" t="s">
        <v>134</v>
      </c>
      <c r="H73" s="127" t="s">
        <v>134</v>
      </c>
      <c r="I73" s="127" t="s">
        <v>134</v>
      </c>
      <c r="J73" s="127" t="s">
        <v>134</v>
      </c>
      <c r="K73" s="127" t="s">
        <v>134</v>
      </c>
      <c r="L73" s="127" t="s">
        <v>134</v>
      </c>
      <c r="M73" s="126" t="s">
        <v>134</v>
      </c>
      <c r="N73" s="126" t="s">
        <v>134</v>
      </c>
      <c r="O73" s="126" t="s">
        <v>134</v>
      </c>
      <c r="P73" s="136">
        <f t="shared" si="1"/>
        <v>90000</v>
      </c>
      <c r="R73" s="209"/>
    </row>
    <row r="74" spans="1:18" x14ac:dyDescent="0.25">
      <c r="A74" s="116"/>
      <c r="B74" s="116"/>
      <c r="C74" s="116" t="s">
        <v>409</v>
      </c>
      <c r="D74" s="116"/>
      <c r="E74" s="116"/>
      <c r="F74" s="116"/>
      <c r="G74" s="119"/>
      <c r="H74" s="116"/>
      <c r="I74" s="116"/>
      <c r="J74" s="116"/>
      <c r="K74" s="116"/>
      <c r="L74" s="116"/>
      <c r="M74" s="116"/>
      <c r="N74" s="116"/>
      <c r="O74" s="127"/>
      <c r="P74" s="116"/>
      <c r="R74" s="209"/>
    </row>
    <row r="75" spans="1:18" x14ac:dyDescent="0.25">
      <c r="A75" s="120" t="s">
        <v>109</v>
      </c>
      <c r="B75" s="120" t="s">
        <v>110</v>
      </c>
      <c r="C75" s="120" t="s">
        <v>111</v>
      </c>
      <c r="D75" s="126" t="s">
        <v>134</v>
      </c>
      <c r="E75" s="197">
        <f>'9.รายงานประมาณการรายจ่าย'!G92</f>
        <v>187000</v>
      </c>
      <c r="F75" s="126" t="s">
        <v>134</v>
      </c>
      <c r="G75" s="193">
        <f>'9.รายงานประมาณการรายจ่าย'!G257</f>
        <v>51500</v>
      </c>
      <c r="H75" s="126" t="s">
        <v>134</v>
      </c>
      <c r="I75" s="126" t="s">
        <v>134</v>
      </c>
      <c r="J75" s="126" t="s">
        <v>134</v>
      </c>
      <c r="K75" s="126" t="s">
        <v>134</v>
      </c>
      <c r="L75" s="126" t="s">
        <v>134</v>
      </c>
      <c r="M75" s="153" t="s">
        <v>134</v>
      </c>
      <c r="N75" s="201" t="s">
        <v>134</v>
      </c>
      <c r="O75" s="201" t="s">
        <v>134</v>
      </c>
      <c r="P75" s="205">
        <f>E75+G75</f>
        <v>238500</v>
      </c>
    </row>
    <row r="76" spans="1:18" x14ac:dyDescent="0.25">
      <c r="A76" s="120"/>
      <c r="B76" s="120"/>
      <c r="C76" s="120" t="s">
        <v>620</v>
      </c>
      <c r="D76" s="126"/>
      <c r="E76" s="126"/>
      <c r="F76" s="193">
        <f>'9.รายงานประมาณการรายจ่าย'!G169</f>
        <v>90000</v>
      </c>
      <c r="G76" s="127" t="s">
        <v>134</v>
      </c>
      <c r="H76" s="126"/>
      <c r="I76" s="126"/>
      <c r="J76" s="192" t="str">
        <f>'9.รายงานประมาณการรายจ่าย'!G373</f>
        <v xml:space="preserve"> -</v>
      </c>
      <c r="K76" s="126"/>
      <c r="L76" s="126"/>
      <c r="M76" s="126"/>
      <c r="N76" s="126" t="s">
        <v>134</v>
      </c>
      <c r="O76" s="126" t="s">
        <v>134</v>
      </c>
      <c r="P76" s="136">
        <f>SUM(D76:N76)</f>
        <v>90000</v>
      </c>
    </row>
    <row r="77" spans="1:18" x14ac:dyDescent="0.25">
      <c r="A77" s="117"/>
      <c r="B77" s="120"/>
      <c r="C77" s="120" t="s">
        <v>95</v>
      </c>
      <c r="D77" s="126" t="s">
        <v>134</v>
      </c>
      <c r="E77" s="126" t="s">
        <v>134</v>
      </c>
      <c r="F77" s="193">
        <f>'9.รายงานประมาณการรายจ่าย'!G170</f>
        <v>37500</v>
      </c>
      <c r="G77" s="202">
        <f>'9.รายงานประมาณการรายจ่าย'!G258</f>
        <v>6500</v>
      </c>
      <c r="H77" s="126" t="s">
        <v>134</v>
      </c>
      <c r="I77" s="126" t="s">
        <v>134</v>
      </c>
      <c r="J77" s="126" t="s">
        <v>134</v>
      </c>
      <c r="K77" s="126" t="s">
        <v>134</v>
      </c>
      <c r="L77" s="126" t="s">
        <v>134</v>
      </c>
      <c r="M77" s="126" t="s">
        <v>134</v>
      </c>
      <c r="N77" s="126" t="s">
        <v>134</v>
      </c>
      <c r="O77" s="126" t="s">
        <v>134</v>
      </c>
      <c r="P77" s="199">
        <f>F77+G77</f>
        <v>44000</v>
      </c>
    </row>
    <row r="78" spans="1:18" x14ac:dyDescent="0.25">
      <c r="A78" s="117"/>
      <c r="B78" s="120"/>
      <c r="C78" s="195" t="s">
        <v>621</v>
      </c>
      <c r="D78" s="126" t="s">
        <v>134</v>
      </c>
      <c r="E78" s="197">
        <f>'9.รายงานประมาณการรายจ่าย'!G93</f>
        <v>42500</v>
      </c>
      <c r="F78" s="126" t="s">
        <v>134</v>
      </c>
      <c r="G78" s="202" t="s">
        <v>134</v>
      </c>
      <c r="H78" s="126" t="s">
        <v>134</v>
      </c>
      <c r="I78" s="126" t="s">
        <v>134</v>
      </c>
      <c r="J78" s="126" t="s">
        <v>134</v>
      </c>
      <c r="K78" s="126" t="s">
        <v>134</v>
      </c>
      <c r="L78" s="126" t="s">
        <v>134</v>
      </c>
      <c r="M78" s="126" t="s">
        <v>134</v>
      </c>
      <c r="N78" s="126" t="s">
        <v>134</v>
      </c>
      <c r="O78" s="126" t="s">
        <v>134</v>
      </c>
      <c r="P78" s="136">
        <f>SUM(D78:N78)</f>
        <v>42500</v>
      </c>
    </row>
    <row r="79" spans="1:18" x14ac:dyDescent="0.25">
      <c r="A79" s="117"/>
      <c r="B79" s="117"/>
      <c r="C79" s="117" t="s">
        <v>96</v>
      </c>
      <c r="D79" s="126" t="s">
        <v>134</v>
      </c>
      <c r="E79" s="197">
        <f>'9.รายงานประมาณการรายจ่าย'!G94</f>
        <v>62000</v>
      </c>
      <c r="F79" s="126" t="s">
        <v>134</v>
      </c>
      <c r="G79" s="134">
        <f>'9.รายงานประมาณการรายจ่าย'!G259</f>
        <v>6500</v>
      </c>
      <c r="H79" s="126" t="s">
        <v>134</v>
      </c>
      <c r="I79" s="126" t="s">
        <v>134</v>
      </c>
      <c r="J79" s="126" t="s">
        <v>134</v>
      </c>
      <c r="K79" s="126" t="s">
        <v>134</v>
      </c>
      <c r="L79" s="126" t="s">
        <v>134</v>
      </c>
      <c r="M79" s="126" t="s">
        <v>134</v>
      </c>
      <c r="N79" s="126" t="s">
        <v>134</v>
      </c>
      <c r="O79" s="126" t="s">
        <v>134</v>
      </c>
      <c r="P79" s="136">
        <f>E79+G79</f>
        <v>68500</v>
      </c>
    </row>
    <row r="80" spans="1:18" x14ac:dyDescent="0.25">
      <c r="A80" s="117"/>
      <c r="B80" s="117"/>
      <c r="C80" s="117" t="s">
        <v>257</v>
      </c>
      <c r="D80" s="126" t="s">
        <v>134</v>
      </c>
      <c r="E80" s="134">
        <f>'9.รายงานประมาณการรายจ่าย'!G142</f>
        <v>22000</v>
      </c>
      <c r="F80" s="126" t="s">
        <v>134</v>
      </c>
      <c r="G80" s="126" t="s">
        <v>134</v>
      </c>
      <c r="H80" s="126" t="s">
        <v>134</v>
      </c>
      <c r="I80" s="126" t="s">
        <v>134</v>
      </c>
      <c r="J80" s="134" t="s">
        <v>134</v>
      </c>
      <c r="K80" s="126" t="s">
        <v>134</v>
      </c>
      <c r="L80" s="126" t="s">
        <v>134</v>
      </c>
      <c r="M80" s="126" t="s">
        <v>134</v>
      </c>
      <c r="N80" s="126" t="s">
        <v>134</v>
      </c>
      <c r="O80" s="126" t="s">
        <v>134</v>
      </c>
      <c r="P80" s="136">
        <f>E80</f>
        <v>22000</v>
      </c>
    </row>
    <row r="81" spans="1:18" x14ac:dyDescent="0.25">
      <c r="A81" s="117"/>
      <c r="B81" s="117"/>
      <c r="C81" s="117" t="s">
        <v>256</v>
      </c>
      <c r="D81" s="126" t="s">
        <v>134</v>
      </c>
      <c r="E81" s="126" t="s">
        <v>134</v>
      </c>
      <c r="F81" s="192" t="str">
        <f>'9.รายงานประมาณการรายจ่าย'!G171</f>
        <v xml:space="preserve"> -</v>
      </c>
      <c r="G81" s="126" t="s">
        <v>134</v>
      </c>
      <c r="H81" s="126" t="s">
        <v>134</v>
      </c>
      <c r="I81" s="126" t="s">
        <v>134</v>
      </c>
      <c r="J81" s="126" t="s">
        <v>134</v>
      </c>
      <c r="K81" s="126" t="s">
        <v>134</v>
      </c>
      <c r="L81" s="126" t="s">
        <v>134</v>
      </c>
      <c r="M81" s="126" t="s">
        <v>134</v>
      </c>
      <c r="N81" s="126" t="s">
        <v>134</v>
      </c>
      <c r="O81" s="126" t="s">
        <v>134</v>
      </c>
      <c r="P81" s="126" t="s">
        <v>134</v>
      </c>
    </row>
    <row r="82" spans="1:18" x14ac:dyDescent="0.25">
      <c r="A82" s="117"/>
      <c r="B82" s="117"/>
      <c r="C82" s="117" t="s">
        <v>258</v>
      </c>
      <c r="D82" s="126" t="s">
        <v>134</v>
      </c>
      <c r="E82" s="126" t="s">
        <v>134</v>
      </c>
      <c r="F82" s="193">
        <f>'9.รายงานประมาณการรายจ่าย'!G172</f>
        <v>8500</v>
      </c>
      <c r="G82" s="118" t="str">
        <f>'9.รายงานประมาณการรายจ่าย'!G224</f>
        <v xml:space="preserve"> -</v>
      </c>
      <c r="H82" s="126" t="s">
        <v>134</v>
      </c>
      <c r="I82" s="126" t="s">
        <v>134</v>
      </c>
      <c r="J82" s="126" t="s">
        <v>134</v>
      </c>
      <c r="K82" s="126" t="s">
        <v>134</v>
      </c>
      <c r="L82" s="126" t="s">
        <v>134</v>
      </c>
      <c r="M82" s="126" t="s">
        <v>134</v>
      </c>
      <c r="N82" s="126" t="s">
        <v>134</v>
      </c>
      <c r="O82" s="126" t="s">
        <v>134</v>
      </c>
      <c r="P82" s="136">
        <f>F82</f>
        <v>8500</v>
      </c>
    </row>
    <row r="83" spans="1:18" x14ac:dyDescent="0.25">
      <c r="A83" s="117"/>
      <c r="B83" s="117"/>
      <c r="C83" s="117" t="s">
        <v>410</v>
      </c>
      <c r="D83" s="126" t="s">
        <v>134</v>
      </c>
      <c r="E83" s="118">
        <f>'9.รายงานประมาณการรายจ่าย'!G95</f>
        <v>200000</v>
      </c>
      <c r="F83" s="126" t="s">
        <v>134</v>
      </c>
      <c r="G83" s="193" t="str">
        <f>'9.รายงานประมาณการรายจ่าย'!G225</f>
        <v xml:space="preserve"> -</v>
      </c>
      <c r="H83" s="126" t="s">
        <v>134</v>
      </c>
      <c r="I83" s="126" t="s">
        <v>134</v>
      </c>
      <c r="J83" s="134">
        <f>'9.รายงานประมาณการรายจ่าย'!G376</f>
        <v>100000</v>
      </c>
      <c r="K83" s="126" t="s">
        <v>134</v>
      </c>
      <c r="L83" s="126" t="s">
        <v>134</v>
      </c>
      <c r="M83" s="126" t="s">
        <v>134</v>
      </c>
      <c r="N83" s="126" t="s">
        <v>134</v>
      </c>
      <c r="O83" s="126" t="s">
        <v>134</v>
      </c>
      <c r="P83" s="136">
        <f>SUM(E83:N83)</f>
        <v>300000</v>
      </c>
      <c r="R83" s="209"/>
    </row>
    <row r="84" spans="1:18" ht="18" x14ac:dyDescent="0.4">
      <c r="A84" s="117"/>
      <c r="B84" s="116"/>
      <c r="C84" s="116" t="s">
        <v>411</v>
      </c>
      <c r="D84" s="116"/>
      <c r="E84" s="119"/>
      <c r="F84" s="116"/>
      <c r="G84" s="119"/>
      <c r="H84" s="116"/>
      <c r="I84" s="116"/>
      <c r="J84" s="116"/>
      <c r="K84" s="116"/>
      <c r="L84" s="116"/>
      <c r="M84" s="206"/>
      <c r="N84" s="204"/>
      <c r="O84" s="204"/>
      <c r="P84" s="206"/>
      <c r="R84" s="213"/>
    </row>
    <row r="85" spans="1:18" x14ac:dyDescent="0.25">
      <c r="A85" s="117"/>
      <c r="B85" s="120" t="s">
        <v>626</v>
      </c>
      <c r="C85" s="120" t="s">
        <v>259</v>
      </c>
      <c r="D85" s="126" t="s">
        <v>134</v>
      </c>
      <c r="E85" s="126" t="s">
        <v>134</v>
      </c>
      <c r="F85" s="126" t="s">
        <v>134</v>
      </c>
      <c r="G85" s="241">
        <f>'9.รายงานประมาณการรายจ่าย'!G261</f>
        <v>15200</v>
      </c>
      <c r="H85" s="126" t="s">
        <v>134</v>
      </c>
      <c r="I85" s="126" t="s">
        <v>134</v>
      </c>
      <c r="J85" s="126" t="s">
        <v>134</v>
      </c>
      <c r="K85" s="126" t="s">
        <v>134</v>
      </c>
      <c r="L85" s="126" t="s">
        <v>134</v>
      </c>
      <c r="M85" s="207" t="s">
        <v>134</v>
      </c>
      <c r="N85" s="125" t="s">
        <v>134</v>
      </c>
      <c r="O85" s="125" t="s">
        <v>134</v>
      </c>
      <c r="P85" s="363">
        <f>G85</f>
        <v>15200</v>
      </c>
    </row>
    <row r="86" spans="1:18" x14ac:dyDescent="0.25">
      <c r="A86" s="120"/>
      <c r="B86" s="120" t="s">
        <v>627</v>
      </c>
      <c r="C86" s="117" t="s">
        <v>58</v>
      </c>
      <c r="D86" s="126" t="s">
        <v>134</v>
      </c>
      <c r="E86" s="126" t="s">
        <v>134</v>
      </c>
      <c r="F86" s="126" t="s">
        <v>134</v>
      </c>
      <c r="G86" s="126" t="s">
        <v>134</v>
      </c>
      <c r="H86" s="126" t="s">
        <v>134</v>
      </c>
      <c r="I86" s="126" t="s">
        <v>134</v>
      </c>
      <c r="J86" s="126" t="s">
        <v>134</v>
      </c>
      <c r="K86" s="126" t="s">
        <v>134</v>
      </c>
      <c r="L86" s="126" t="s">
        <v>134</v>
      </c>
      <c r="M86" s="126" t="s">
        <v>134</v>
      </c>
      <c r="N86" s="126" t="s">
        <v>134</v>
      </c>
      <c r="O86" s="240" t="s">
        <v>727</v>
      </c>
      <c r="P86" s="199" t="s">
        <v>134</v>
      </c>
    </row>
    <row r="87" spans="1:18" x14ac:dyDescent="0.25">
      <c r="A87" s="117"/>
      <c r="B87" s="135"/>
      <c r="C87" s="135" t="s">
        <v>97</v>
      </c>
      <c r="D87" s="153"/>
      <c r="E87" s="153"/>
      <c r="F87" s="153"/>
      <c r="G87" s="126" t="s">
        <v>134</v>
      </c>
      <c r="H87" s="153"/>
      <c r="I87" s="153"/>
      <c r="J87" s="153"/>
      <c r="K87" s="153"/>
      <c r="L87" s="153"/>
      <c r="M87" s="126" t="s">
        <v>134</v>
      </c>
      <c r="N87" s="126" t="s">
        <v>134</v>
      </c>
      <c r="O87" s="126" t="s">
        <v>134</v>
      </c>
      <c r="P87" s="126" t="s">
        <v>134</v>
      </c>
    </row>
    <row r="88" spans="1:18" x14ac:dyDescent="0.25">
      <c r="A88" s="120"/>
      <c r="B88" s="117"/>
      <c r="C88" s="117" t="s">
        <v>657</v>
      </c>
      <c r="D88" s="126" t="s">
        <v>134</v>
      </c>
      <c r="E88" s="126" t="s">
        <v>134</v>
      </c>
      <c r="F88" s="126" t="s">
        <v>134</v>
      </c>
      <c r="G88" s="126" t="s">
        <v>134</v>
      </c>
      <c r="H88" s="126" t="s">
        <v>134</v>
      </c>
      <c r="I88" s="126" t="s">
        <v>134</v>
      </c>
      <c r="J88" s="126" t="s">
        <v>134</v>
      </c>
      <c r="K88" s="126" t="s">
        <v>134</v>
      </c>
      <c r="L88" s="126" t="s">
        <v>134</v>
      </c>
      <c r="M88" s="243">
        <f>'9.รายงานประมาณการรายจ่าย'!G467</f>
        <v>5076000</v>
      </c>
      <c r="N88" s="126" t="s">
        <v>134</v>
      </c>
      <c r="O88" s="126" t="s">
        <v>134</v>
      </c>
      <c r="P88" s="192">
        <f>M88</f>
        <v>5076000</v>
      </c>
    </row>
    <row r="89" spans="1:18" x14ac:dyDescent="0.25">
      <c r="A89" s="120"/>
      <c r="B89" s="116"/>
      <c r="C89" s="116" t="s">
        <v>658</v>
      </c>
      <c r="D89" s="128" t="s">
        <v>134</v>
      </c>
      <c r="E89" s="128" t="s">
        <v>134</v>
      </c>
      <c r="F89" s="128" t="s">
        <v>134</v>
      </c>
      <c r="G89" s="128" t="s">
        <v>134</v>
      </c>
      <c r="H89" s="128" t="s">
        <v>134</v>
      </c>
      <c r="I89" s="128" t="s">
        <v>134</v>
      </c>
      <c r="J89" s="128" t="s">
        <v>134</v>
      </c>
      <c r="K89" s="128" t="s">
        <v>134</v>
      </c>
      <c r="L89" s="128" t="s">
        <v>134</v>
      </c>
      <c r="M89" s="128" t="s">
        <v>134</v>
      </c>
      <c r="N89" s="128" t="s">
        <v>134</v>
      </c>
      <c r="O89" s="128" t="s">
        <v>134</v>
      </c>
      <c r="P89" s="128" t="s">
        <v>134</v>
      </c>
    </row>
    <row r="90" spans="1:18" x14ac:dyDescent="0.25">
      <c r="A90" s="120" t="s">
        <v>107</v>
      </c>
      <c r="B90" s="120" t="s">
        <v>424</v>
      </c>
      <c r="C90" s="120" t="s">
        <v>108</v>
      </c>
      <c r="D90" s="127" t="s">
        <v>134</v>
      </c>
      <c r="E90" s="127" t="s">
        <v>134</v>
      </c>
      <c r="F90" s="127" t="s">
        <v>134</v>
      </c>
      <c r="G90" s="121">
        <f>'9.รายงานประมาณการรายจ่าย'!G274</f>
        <v>2244000</v>
      </c>
      <c r="H90" s="218"/>
      <c r="I90" s="127" t="s">
        <v>134</v>
      </c>
      <c r="J90" s="127" t="s">
        <v>134</v>
      </c>
      <c r="K90" s="127" t="s">
        <v>134</v>
      </c>
      <c r="L90" s="202" t="s">
        <v>134</v>
      </c>
      <c r="M90" s="127" t="s">
        <v>134</v>
      </c>
      <c r="N90" s="242" t="s">
        <v>134</v>
      </c>
      <c r="O90" s="127" t="s">
        <v>134</v>
      </c>
      <c r="P90" s="139">
        <f>SUM(G90:N90)</f>
        <v>2244000</v>
      </c>
    </row>
    <row r="91" spans="1:18" x14ac:dyDescent="0.25">
      <c r="A91" s="117"/>
      <c r="B91" s="117"/>
      <c r="C91" s="117" t="s">
        <v>30</v>
      </c>
      <c r="D91" s="126" t="s">
        <v>134</v>
      </c>
      <c r="E91" s="126" t="s">
        <v>134</v>
      </c>
      <c r="F91" s="126" t="s">
        <v>134</v>
      </c>
      <c r="G91" s="134" t="str">
        <f>'9.รายงานประมาณการรายจ่าย'!G273</f>
        <v xml:space="preserve"> -</v>
      </c>
      <c r="H91" s="118" t="str">
        <f>'9.รายงานประมาณการรายจ่าย'!G324</f>
        <v xml:space="preserve"> -</v>
      </c>
      <c r="I91" s="126" t="s">
        <v>134</v>
      </c>
      <c r="J91" s="126" t="s">
        <v>134</v>
      </c>
      <c r="K91" s="134" t="s">
        <v>134</v>
      </c>
      <c r="L91" s="134" t="s">
        <v>134</v>
      </c>
      <c r="M91" s="126" t="s">
        <v>134</v>
      </c>
      <c r="N91" s="192" t="str">
        <f>'9.รายงานประมาณการรายจ่าย'!G496</f>
        <v xml:space="preserve"> -</v>
      </c>
      <c r="O91" s="126" t="s">
        <v>134</v>
      </c>
      <c r="P91" s="136">
        <f>SUM(H91:N91)</f>
        <v>0</v>
      </c>
      <c r="R91" s="209"/>
    </row>
    <row r="92" spans="1:18" x14ac:dyDescent="0.25">
      <c r="A92" s="116"/>
      <c r="B92" s="116"/>
      <c r="C92" s="196" t="s">
        <v>255</v>
      </c>
      <c r="D92" s="128" t="s">
        <v>134</v>
      </c>
      <c r="E92" s="128" t="s">
        <v>134</v>
      </c>
      <c r="F92" s="128" t="s">
        <v>134</v>
      </c>
      <c r="G92" s="128" t="s">
        <v>134</v>
      </c>
      <c r="H92" s="128" t="s">
        <v>134</v>
      </c>
      <c r="I92" s="362" t="s">
        <v>134</v>
      </c>
      <c r="J92" s="128" t="s">
        <v>134</v>
      </c>
      <c r="K92" s="128" t="s">
        <v>134</v>
      </c>
      <c r="L92" s="128" t="s">
        <v>134</v>
      </c>
      <c r="M92" s="128" t="s">
        <v>134</v>
      </c>
      <c r="N92" s="128" t="s">
        <v>134</v>
      </c>
      <c r="O92" s="128" t="s">
        <v>134</v>
      </c>
      <c r="P92" s="137">
        <f>SUM(I92:N92)</f>
        <v>0</v>
      </c>
      <c r="R92" s="209"/>
    </row>
    <row r="93" spans="1:18" x14ac:dyDescent="0.25">
      <c r="E93" s="209"/>
      <c r="R93" s="209"/>
    </row>
  </sheetData>
  <mergeCells count="42">
    <mergeCell ref="P34:P35"/>
    <mergeCell ref="J3:J4"/>
    <mergeCell ref="K3:K4"/>
    <mergeCell ref="A32:P32"/>
    <mergeCell ref="A1:P1"/>
    <mergeCell ref="D3:D4"/>
    <mergeCell ref="M3:M4"/>
    <mergeCell ref="P3:P4"/>
    <mergeCell ref="E3:E4"/>
    <mergeCell ref="F3:F4"/>
    <mergeCell ref="G3:G4"/>
    <mergeCell ref="L3:L4"/>
    <mergeCell ref="N3:N4"/>
    <mergeCell ref="D34:D35"/>
    <mergeCell ref="E34:E35"/>
    <mergeCell ref="F34:F35"/>
    <mergeCell ref="G65:G66"/>
    <mergeCell ref="I3:I4"/>
    <mergeCell ref="H34:H35"/>
    <mergeCell ref="I34:I35"/>
    <mergeCell ref="H3:H4"/>
    <mergeCell ref="J34:J35"/>
    <mergeCell ref="K34:K35"/>
    <mergeCell ref="L34:L35"/>
    <mergeCell ref="M34:M35"/>
    <mergeCell ref="G34:G35"/>
    <mergeCell ref="O3:O4"/>
    <mergeCell ref="O34:O35"/>
    <mergeCell ref="O65:O66"/>
    <mergeCell ref="N65:N66"/>
    <mergeCell ref="A63:P63"/>
    <mergeCell ref="L65:L66"/>
    <mergeCell ref="M65:M66"/>
    <mergeCell ref="P65:P66"/>
    <mergeCell ref="H65:H66"/>
    <mergeCell ref="I65:I66"/>
    <mergeCell ref="J65:J66"/>
    <mergeCell ref="K65:K66"/>
    <mergeCell ref="D65:D66"/>
    <mergeCell ref="E65:E66"/>
    <mergeCell ref="F65:F66"/>
    <mergeCell ref="N34:N35"/>
  </mergeCells>
  <phoneticPr fontId="2" type="noConversion"/>
  <printOptions horizontalCentered="1"/>
  <pageMargins left="0.19685039370078741" right="0.19685039370078741" top="0.98425196850393704" bottom="0.39370078740157483" header="0.51181102362204722" footer="0.51181102362204722"/>
  <pageSetup paperSize="9" orientation="landscape" horizontalDpi="4294967293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49"/>
  <sheetViews>
    <sheetView workbookViewId="0">
      <selection activeCell="A8" sqref="A8:H8"/>
    </sheetView>
  </sheetViews>
  <sheetFormatPr defaultRowHeight="21" x14ac:dyDescent="0.35"/>
  <cols>
    <col min="1" max="1" width="14.7109375" style="1" customWidth="1"/>
    <col min="2" max="6" width="9.140625" style="1"/>
    <col min="7" max="7" width="9.140625" style="1" customWidth="1"/>
    <col min="8" max="16384" width="9.140625" style="1"/>
  </cols>
  <sheetData>
    <row r="2" spans="1:8" s="93" customFormat="1" ht="30.75" x14ac:dyDescent="0.45">
      <c r="D2" s="377" t="s">
        <v>187</v>
      </c>
      <c r="E2" s="377"/>
      <c r="F2" s="377"/>
    </row>
    <row r="3" spans="1:8" ht="23.25" customHeight="1" x14ac:dyDescent="0.35">
      <c r="A3" s="379" t="s">
        <v>694</v>
      </c>
      <c r="B3" s="379"/>
      <c r="C3" s="379"/>
      <c r="D3" s="379"/>
      <c r="E3" s="379"/>
      <c r="F3" s="379"/>
      <c r="G3" s="379"/>
      <c r="H3" s="379"/>
    </row>
    <row r="4" spans="1:8" ht="21" customHeight="1" x14ac:dyDescent="0.35">
      <c r="H4" s="105" t="s">
        <v>188</v>
      </c>
    </row>
    <row r="5" spans="1:8" ht="23.25" x14ac:dyDescent="0.35">
      <c r="A5" s="106" t="s">
        <v>457</v>
      </c>
      <c r="B5" s="106" t="s">
        <v>458</v>
      </c>
      <c r="C5" s="106"/>
      <c r="D5" s="106"/>
      <c r="E5" s="106"/>
      <c r="F5" s="106"/>
      <c r="G5" s="106"/>
      <c r="H5" s="106"/>
    </row>
    <row r="6" spans="1:8" x14ac:dyDescent="0.35">
      <c r="B6" s="1" t="s">
        <v>488</v>
      </c>
      <c r="H6" s="1">
        <v>1</v>
      </c>
    </row>
    <row r="8" spans="1:8" ht="23.25" x14ac:dyDescent="0.35">
      <c r="A8" s="106" t="s">
        <v>598</v>
      </c>
      <c r="B8" s="106" t="s">
        <v>695</v>
      </c>
      <c r="C8" s="106"/>
      <c r="D8" s="106"/>
      <c r="E8" s="106"/>
      <c r="F8" s="106"/>
      <c r="G8" s="106"/>
      <c r="H8" s="106"/>
    </row>
    <row r="9" spans="1:8" x14ac:dyDescent="0.35">
      <c r="B9" s="1" t="s">
        <v>489</v>
      </c>
      <c r="H9" s="1">
        <v>6</v>
      </c>
    </row>
    <row r="10" spans="1:8" x14ac:dyDescent="0.35">
      <c r="B10" s="1" t="s">
        <v>490</v>
      </c>
      <c r="H10" s="1">
        <v>7</v>
      </c>
    </row>
    <row r="11" spans="1:8" x14ac:dyDescent="0.35">
      <c r="B11" s="1" t="s">
        <v>491</v>
      </c>
      <c r="H11" s="1">
        <v>19</v>
      </c>
    </row>
    <row r="12" spans="1:8" x14ac:dyDescent="0.35">
      <c r="B12" s="1" t="s">
        <v>487</v>
      </c>
      <c r="H12" s="1">
        <v>21</v>
      </c>
    </row>
    <row r="13" spans="1:8" x14ac:dyDescent="0.35">
      <c r="B13" s="1" t="s">
        <v>486</v>
      </c>
      <c r="H13" s="1">
        <v>25</v>
      </c>
    </row>
    <row r="14" spans="1:8" x14ac:dyDescent="0.35">
      <c r="B14" s="1" t="s">
        <v>485</v>
      </c>
      <c r="H14" s="1">
        <v>29</v>
      </c>
    </row>
    <row r="15" spans="1:8" x14ac:dyDescent="0.35">
      <c r="B15" s="1" t="s">
        <v>484</v>
      </c>
      <c r="H15" s="1">
        <v>59</v>
      </c>
    </row>
    <row r="16" spans="1:8" x14ac:dyDescent="0.35">
      <c r="A16" s="2"/>
      <c r="B16" s="2" t="s">
        <v>176</v>
      </c>
      <c r="C16" s="2"/>
      <c r="D16" s="2"/>
      <c r="E16" s="2"/>
      <c r="F16" s="2"/>
      <c r="G16" s="2"/>
      <c r="H16" s="2"/>
    </row>
    <row r="17" spans="1:8" x14ac:dyDescent="0.35">
      <c r="B17" s="1" t="s">
        <v>459</v>
      </c>
      <c r="H17" s="1">
        <v>59</v>
      </c>
    </row>
    <row r="18" spans="1:8" x14ac:dyDescent="0.35">
      <c r="B18" s="2" t="s">
        <v>39</v>
      </c>
    </row>
    <row r="19" spans="1:8" x14ac:dyDescent="0.35">
      <c r="B19" s="1" t="s">
        <v>460</v>
      </c>
      <c r="H19" s="1">
        <v>61</v>
      </c>
    </row>
    <row r="20" spans="1:8" x14ac:dyDescent="0.35">
      <c r="B20" s="1" t="s">
        <v>461</v>
      </c>
      <c r="H20" s="1">
        <v>71</v>
      </c>
    </row>
    <row r="21" spans="1:8" x14ac:dyDescent="0.35">
      <c r="B21" s="2" t="s">
        <v>167</v>
      </c>
    </row>
    <row r="22" spans="1:8" x14ac:dyDescent="0.35">
      <c r="B22" s="1" t="s">
        <v>462</v>
      </c>
      <c r="H22" s="1">
        <v>72</v>
      </c>
    </row>
    <row r="23" spans="1:8" x14ac:dyDescent="0.35">
      <c r="B23" s="1" t="s">
        <v>463</v>
      </c>
      <c r="H23" s="1">
        <v>79</v>
      </c>
    </row>
    <row r="24" spans="1:8" x14ac:dyDescent="0.35">
      <c r="B24" s="1" t="s">
        <v>464</v>
      </c>
      <c r="H24" s="1">
        <v>81</v>
      </c>
    </row>
    <row r="25" spans="1:8" x14ac:dyDescent="0.35">
      <c r="B25" s="1" t="s">
        <v>465</v>
      </c>
      <c r="H25" s="1">
        <v>82</v>
      </c>
    </row>
    <row r="26" spans="1:8" x14ac:dyDescent="0.35">
      <c r="B26" s="1" t="s">
        <v>481</v>
      </c>
      <c r="H26" s="1">
        <v>87</v>
      </c>
    </row>
    <row r="27" spans="1:8" x14ac:dyDescent="0.35">
      <c r="B27" s="1" t="s">
        <v>482</v>
      </c>
      <c r="H27" s="1">
        <v>88</v>
      </c>
    </row>
    <row r="28" spans="1:8" x14ac:dyDescent="0.35">
      <c r="B28" s="2" t="s">
        <v>174</v>
      </c>
    </row>
    <row r="29" spans="1:8" x14ac:dyDescent="0.35">
      <c r="B29" s="1" t="s">
        <v>595</v>
      </c>
      <c r="H29" s="1">
        <v>91</v>
      </c>
    </row>
    <row r="30" spans="1:8" s="2" customFormat="1" x14ac:dyDescent="0.35">
      <c r="A30" s="1"/>
      <c r="B30" s="1" t="s">
        <v>483</v>
      </c>
      <c r="C30" s="1"/>
      <c r="D30" s="1"/>
      <c r="E30" s="1"/>
      <c r="F30" s="1"/>
      <c r="G30" s="1"/>
      <c r="H30" s="1">
        <v>92</v>
      </c>
    </row>
    <row r="31" spans="1:8" x14ac:dyDescent="0.35">
      <c r="B31" s="1" t="s">
        <v>596</v>
      </c>
      <c r="H31" s="1">
        <v>93</v>
      </c>
    </row>
    <row r="32" spans="1:8" x14ac:dyDescent="0.35">
      <c r="A32" s="2"/>
      <c r="B32" s="2"/>
      <c r="C32" s="2"/>
      <c r="D32" s="2"/>
      <c r="E32" s="2"/>
      <c r="F32" s="2"/>
      <c r="G32" s="2"/>
      <c r="H32" s="2"/>
    </row>
    <row r="48" spans="1:8" ht="45.75" x14ac:dyDescent="0.65">
      <c r="A48" s="380" t="s">
        <v>212</v>
      </c>
      <c r="B48" s="380"/>
      <c r="C48" s="380"/>
      <c r="D48" s="380"/>
      <c r="E48" s="380"/>
      <c r="F48" s="380"/>
      <c r="G48" s="380"/>
      <c r="H48" s="380"/>
    </row>
    <row r="82" spans="1:8" ht="41.25" x14ac:dyDescent="0.6">
      <c r="A82" s="381" t="s">
        <v>155</v>
      </c>
      <c r="B82" s="381"/>
      <c r="C82" s="381"/>
      <c r="D82" s="381"/>
      <c r="E82" s="381"/>
      <c r="F82" s="381"/>
      <c r="G82" s="381"/>
      <c r="H82" s="381"/>
    </row>
    <row r="116" spans="1:8" ht="45.75" x14ac:dyDescent="0.65">
      <c r="A116" s="380" t="s">
        <v>478</v>
      </c>
      <c r="B116" s="380"/>
      <c r="C116" s="380"/>
      <c r="D116" s="380"/>
      <c r="E116" s="380"/>
      <c r="F116" s="380"/>
      <c r="G116" s="380"/>
      <c r="H116" s="380"/>
    </row>
    <row r="150" spans="1:8" ht="41.25" x14ac:dyDescent="0.6">
      <c r="A150" s="381" t="s">
        <v>453</v>
      </c>
      <c r="B150" s="381"/>
      <c r="C150" s="381"/>
      <c r="D150" s="381"/>
      <c r="E150" s="381"/>
      <c r="F150" s="381"/>
      <c r="G150" s="381"/>
      <c r="H150" s="381"/>
    </row>
    <row r="184" spans="1:8" ht="45.75" x14ac:dyDescent="0.65">
      <c r="A184" s="380" t="s">
        <v>479</v>
      </c>
      <c r="B184" s="380"/>
      <c r="C184" s="380"/>
      <c r="D184" s="380"/>
      <c r="E184" s="380"/>
      <c r="F184" s="380"/>
      <c r="G184" s="380"/>
      <c r="H184" s="380"/>
    </row>
    <row r="185" spans="1:8" ht="23.25" x14ac:dyDescent="0.35">
      <c r="D185" s="130" t="s">
        <v>62</v>
      </c>
    </row>
    <row r="186" spans="1:8" ht="23.25" x14ac:dyDescent="0.35">
      <c r="D186" s="130" t="s">
        <v>59</v>
      </c>
    </row>
    <row r="217" spans="1:8" ht="45.75" x14ac:dyDescent="0.65">
      <c r="A217" s="380" t="s">
        <v>351</v>
      </c>
      <c r="B217" s="380"/>
      <c r="C217" s="380"/>
      <c r="D217" s="380"/>
      <c r="E217" s="380"/>
      <c r="F217" s="380"/>
      <c r="G217" s="380"/>
      <c r="H217" s="380"/>
    </row>
    <row r="218" spans="1:8" ht="23.25" x14ac:dyDescent="0.35">
      <c r="D218" s="130" t="s">
        <v>62</v>
      </c>
    </row>
    <row r="250" spans="1:8" ht="45.75" x14ac:dyDescent="0.65">
      <c r="A250" s="380" t="s">
        <v>352</v>
      </c>
      <c r="B250" s="380"/>
      <c r="C250" s="380"/>
      <c r="D250" s="380"/>
      <c r="E250" s="380"/>
      <c r="F250" s="380"/>
      <c r="G250" s="380"/>
      <c r="H250" s="380"/>
    </row>
    <row r="251" spans="1:8" ht="23.25" x14ac:dyDescent="0.35">
      <c r="D251" s="130" t="s">
        <v>60</v>
      </c>
    </row>
    <row r="283" spans="1:8" ht="45.75" x14ac:dyDescent="0.65">
      <c r="A283" s="380" t="s">
        <v>353</v>
      </c>
      <c r="B283" s="380"/>
      <c r="C283" s="380"/>
      <c r="D283" s="380"/>
      <c r="E283" s="380"/>
      <c r="F283" s="380"/>
      <c r="G283" s="380"/>
      <c r="H283" s="380"/>
    </row>
    <row r="284" spans="1:8" ht="23.25" x14ac:dyDescent="0.35">
      <c r="D284" s="130" t="s">
        <v>62</v>
      </c>
    </row>
    <row r="316" spans="1:8" ht="45.75" x14ac:dyDescent="0.65">
      <c r="A316" s="380" t="s">
        <v>354</v>
      </c>
      <c r="B316" s="380"/>
      <c r="C316" s="380"/>
      <c r="D316" s="380"/>
      <c r="E316" s="380"/>
      <c r="F316" s="380"/>
      <c r="G316" s="380"/>
      <c r="H316" s="380"/>
    </row>
    <row r="317" spans="1:8" ht="23.25" x14ac:dyDescent="0.35">
      <c r="D317" s="130" t="s">
        <v>62</v>
      </c>
    </row>
    <row r="349" spans="1:8" ht="45.75" x14ac:dyDescent="0.65">
      <c r="A349" s="380" t="s">
        <v>355</v>
      </c>
      <c r="B349" s="380"/>
      <c r="C349" s="380"/>
      <c r="D349" s="380"/>
      <c r="E349" s="380"/>
      <c r="F349" s="380"/>
      <c r="G349" s="380"/>
      <c r="H349" s="380"/>
    </row>
    <row r="350" spans="1:8" ht="23.25" x14ac:dyDescent="0.35">
      <c r="D350" s="130" t="s">
        <v>61</v>
      </c>
    </row>
    <row r="382" spans="1:8" ht="45.75" x14ac:dyDescent="0.65">
      <c r="A382" s="380" t="s">
        <v>356</v>
      </c>
      <c r="B382" s="380"/>
      <c r="C382" s="380"/>
      <c r="D382" s="380"/>
      <c r="E382" s="380"/>
      <c r="F382" s="380"/>
      <c r="G382" s="380"/>
      <c r="H382" s="380"/>
    </row>
    <row r="383" spans="1:8" ht="23.25" x14ac:dyDescent="0.35">
      <c r="D383" s="130" t="s">
        <v>62</v>
      </c>
    </row>
    <row r="415" spans="1:8" ht="38.25" x14ac:dyDescent="0.55000000000000004">
      <c r="A415" s="382" t="s">
        <v>357</v>
      </c>
      <c r="B415" s="382"/>
      <c r="C415" s="382"/>
      <c r="D415" s="382"/>
      <c r="E415" s="382"/>
      <c r="F415" s="382"/>
      <c r="G415" s="382"/>
      <c r="H415" s="382"/>
    </row>
    <row r="416" spans="1:8" ht="23.25" x14ac:dyDescent="0.35">
      <c r="D416" s="130" t="s">
        <v>62</v>
      </c>
    </row>
    <row r="417" spans="4:4" ht="23.25" x14ac:dyDescent="0.35">
      <c r="D417" s="130" t="s">
        <v>60</v>
      </c>
    </row>
    <row r="449" spans="1:8" ht="38.25" x14ac:dyDescent="0.55000000000000004">
      <c r="A449" s="382" t="s">
        <v>656</v>
      </c>
      <c r="B449" s="382"/>
      <c r="C449" s="382"/>
      <c r="D449" s="382"/>
      <c r="E449" s="382"/>
      <c r="F449" s="382"/>
      <c r="G449" s="382"/>
      <c r="H449" s="382"/>
    </row>
    <row r="450" spans="1:8" ht="23.25" x14ac:dyDescent="0.35">
      <c r="D450" s="130" t="s">
        <v>61</v>
      </c>
    </row>
    <row r="451" spans="1:8" ht="23.25" x14ac:dyDescent="0.35">
      <c r="D451" s="130"/>
    </row>
    <row r="482" spans="1:8" ht="45.75" x14ac:dyDescent="0.65">
      <c r="A482" s="380" t="s">
        <v>653</v>
      </c>
      <c r="B482" s="380"/>
      <c r="C482" s="380"/>
      <c r="D482" s="380"/>
      <c r="E482" s="380"/>
      <c r="F482" s="380"/>
      <c r="G482" s="380"/>
      <c r="H482" s="380"/>
    </row>
    <row r="483" spans="1:8" ht="23.25" x14ac:dyDescent="0.35">
      <c r="D483" s="130" t="s">
        <v>61</v>
      </c>
    </row>
    <row r="515" spans="1:8" ht="45.75" x14ac:dyDescent="0.65">
      <c r="A515" s="380" t="s">
        <v>358</v>
      </c>
      <c r="B515" s="380"/>
      <c r="C515" s="380"/>
      <c r="D515" s="380"/>
      <c r="E515" s="380"/>
      <c r="F515" s="380"/>
      <c r="G515" s="380"/>
      <c r="H515" s="380"/>
    </row>
    <row r="549" spans="1:8" ht="45.75" x14ac:dyDescent="0.65">
      <c r="A549" s="380" t="s">
        <v>359</v>
      </c>
      <c r="B549" s="380"/>
      <c r="C549" s="380"/>
      <c r="D549" s="380"/>
      <c r="E549" s="380"/>
      <c r="F549" s="380"/>
      <c r="G549" s="380"/>
      <c r="H549" s="380"/>
    </row>
  </sheetData>
  <mergeCells count="18">
    <mergeCell ref="A316:H316"/>
    <mergeCell ref="A515:H515"/>
    <mergeCell ref="A549:H549"/>
    <mergeCell ref="A349:H349"/>
    <mergeCell ref="A382:H382"/>
    <mergeCell ref="A415:H415"/>
    <mergeCell ref="A449:H449"/>
    <mergeCell ref="A482:H482"/>
    <mergeCell ref="D2:F2"/>
    <mergeCell ref="A3:H3"/>
    <mergeCell ref="A250:H250"/>
    <mergeCell ref="A283:H283"/>
    <mergeCell ref="A184:H184"/>
    <mergeCell ref="A217:H217"/>
    <mergeCell ref="A48:H48"/>
    <mergeCell ref="A82:H82"/>
    <mergeCell ref="A116:H116"/>
    <mergeCell ref="A150:H150"/>
  </mergeCells>
  <phoneticPr fontId="2" type="noConversion"/>
  <pageMargins left="1.181102362204724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H19"/>
  <sheetViews>
    <sheetView workbookViewId="0">
      <selection activeCell="K8" sqref="K8"/>
    </sheetView>
  </sheetViews>
  <sheetFormatPr defaultRowHeight="21" x14ac:dyDescent="0.35"/>
  <cols>
    <col min="1" max="1" width="16.7109375" style="1" customWidth="1"/>
    <col min="2" max="16384" width="9.140625" style="1"/>
  </cols>
  <sheetData>
    <row r="9" spans="1:8" ht="30.75" x14ac:dyDescent="0.45">
      <c r="A9" s="377" t="s">
        <v>139</v>
      </c>
      <c r="B9" s="377"/>
      <c r="C9" s="377"/>
      <c r="D9" s="377"/>
      <c r="E9" s="377"/>
      <c r="F9" s="377"/>
      <c r="G9" s="377"/>
      <c r="H9" s="377"/>
    </row>
    <row r="10" spans="1:8" x14ac:dyDescent="0.35">
      <c r="C10" s="92"/>
    </row>
    <row r="11" spans="1:8" ht="30.75" x14ac:dyDescent="0.45">
      <c r="A11" s="377" t="s">
        <v>140</v>
      </c>
      <c r="B11" s="377"/>
      <c r="C11" s="377"/>
      <c r="D11" s="377"/>
      <c r="E11" s="377"/>
      <c r="F11" s="377"/>
      <c r="G11" s="377"/>
      <c r="H11" s="377"/>
    </row>
    <row r="12" spans="1:8" x14ac:dyDescent="0.35">
      <c r="C12" s="92"/>
    </row>
    <row r="13" spans="1:8" ht="26.25" customHeight="1" x14ac:dyDescent="0.45">
      <c r="A13" s="377" t="s">
        <v>678</v>
      </c>
      <c r="B13" s="377"/>
      <c r="C13" s="377"/>
      <c r="D13" s="377"/>
      <c r="E13" s="377"/>
      <c r="F13" s="377"/>
      <c r="G13" s="377"/>
      <c r="H13" s="377"/>
    </row>
    <row r="14" spans="1:8" x14ac:dyDescent="0.35">
      <c r="C14" s="92"/>
    </row>
    <row r="15" spans="1:8" ht="30.75" x14ac:dyDescent="0.45">
      <c r="A15" s="377" t="s">
        <v>141</v>
      </c>
      <c r="B15" s="377"/>
      <c r="C15" s="377"/>
      <c r="D15" s="377"/>
      <c r="E15" s="377"/>
      <c r="F15" s="377"/>
      <c r="G15" s="377"/>
      <c r="H15" s="377"/>
    </row>
    <row r="16" spans="1:8" x14ac:dyDescent="0.35">
      <c r="C16" s="92"/>
    </row>
    <row r="17" spans="1:8" ht="30.75" x14ac:dyDescent="0.45">
      <c r="A17" s="377" t="s">
        <v>31</v>
      </c>
      <c r="B17" s="377"/>
      <c r="C17" s="377"/>
      <c r="D17" s="377"/>
      <c r="E17" s="377"/>
      <c r="F17" s="377"/>
      <c r="G17" s="377"/>
      <c r="H17" s="377"/>
    </row>
    <row r="18" spans="1:8" x14ac:dyDescent="0.35">
      <c r="C18" s="92"/>
    </row>
    <row r="19" spans="1:8" ht="30.75" x14ac:dyDescent="0.45">
      <c r="A19" s="377" t="s">
        <v>228</v>
      </c>
      <c r="B19" s="377"/>
      <c r="C19" s="377"/>
      <c r="D19" s="377"/>
      <c r="E19" s="377"/>
      <c r="F19" s="377"/>
      <c r="G19" s="377"/>
      <c r="H19" s="377"/>
    </row>
  </sheetData>
  <mergeCells count="6">
    <mergeCell ref="A17:H17"/>
    <mergeCell ref="A19:H19"/>
    <mergeCell ref="A9:H9"/>
    <mergeCell ref="A11:H11"/>
    <mergeCell ref="A13:H13"/>
    <mergeCell ref="A15:H15"/>
  </mergeCells>
  <phoneticPr fontId="2" type="noConversion"/>
  <pageMargins left="1.181102362204724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4" workbookViewId="0">
      <selection activeCell="N10" sqref="N10"/>
    </sheetView>
  </sheetViews>
  <sheetFormatPr defaultRowHeight="21" x14ac:dyDescent="0.35"/>
  <cols>
    <col min="1" max="3" width="5.7109375" style="7" customWidth="1"/>
    <col min="4" max="4" width="9.7109375" style="7" customWidth="1"/>
    <col min="5" max="5" width="14.85546875" style="7" customWidth="1"/>
    <col min="6" max="6" width="9.140625" style="96"/>
    <col min="7" max="7" width="7.7109375" style="7" customWidth="1"/>
    <col min="8" max="8" width="18.7109375" style="96" customWidth="1"/>
    <col min="9" max="9" width="6.7109375" style="96" customWidth="1"/>
    <col min="10" max="16384" width="9.140625" style="7"/>
  </cols>
  <sheetData>
    <row r="1" spans="1:10" ht="23.25" x14ac:dyDescent="0.35">
      <c r="A1" s="384" t="s">
        <v>181</v>
      </c>
      <c r="B1" s="384"/>
      <c r="C1" s="384"/>
      <c r="D1" s="384"/>
      <c r="E1" s="384"/>
      <c r="F1" s="384"/>
      <c r="G1" s="384"/>
      <c r="H1" s="384"/>
      <c r="I1" s="384"/>
    </row>
    <row r="2" spans="1:10" ht="23.25" x14ac:dyDescent="0.35">
      <c r="A2" s="384" t="s">
        <v>687</v>
      </c>
      <c r="B2" s="384"/>
      <c r="C2" s="384"/>
      <c r="D2" s="384"/>
      <c r="E2" s="384"/>
      <c r="F2" s="384"/>
      <c r="G2" s="384"/>
      <c r="H2" s="384"/>
      <c r="I2" s="384"/>
    </row>
    <row r="3" spans="1:10" ht="11.25" customHeight="1" x14ac:dyDescent="0.35">
      <c r="A3" s="90"/>
      <c r="B3" s="90"/>
      <c r="C3" s="90"/>
      <c r="D3" s="90"/>
      <c r="E3" s="90"/>
      <c r="F3" s="150"/>
      <c r="G3" s="90"/>
      <c r="H3" s="90"/>
      <c r="I3" s="150"/>
    </row>
    <row r="4" spans="1:10" x14ac:dyDescent="0.35">
      <c r="A4" s="50" t="s">
        <v>542</v>
      </c>
      <c r="B4" s="50"/>
      <c r="C4" s="50"/>
      <c r="D4" s="50"/>
      <c r="E4" s="50"/>
      <c r="G4" s="50"/>
      <c r="H4" s="50"/>
    </row>
    <row r="5" spans="1:10" x14ac:dyDescent="0.35">
      <c r="B5" s="50"/>
      <c r="C5" s="383" t="s">
        <v>731</v>
      </c>
      <c r="D5" s="383"/>
      <c r="E5" s="383"/>
      <c r="F5" s="383"/>
      <c r="G5" s="383"/>
      <c r="H5" s="383"/>
      <c r="I5" s="383"/>
      <c r="J5" s="50"/>
    </row>
    <row r="6" spans="1:10" x14ac:dyDescent="0.35">
      <c r="A6" s="383" t="s">
        <v>733</v>
      </c>
      <c r="B6" s="383"/>
      <c r="C6" s="383"/>
      <c r="D6" s="383"/>
      <c r="E6" s="383"/>
      <c r="F6" s="383"/>
      <c r="G6" s="383"/>
      <c r="H6" s="383"/>
      <c r="I6" s="383"/>
    </row>
    <row r="7" spans="1:10" x14ac:dyDescent="0.35">
      <c r="A7" s="383" t="s">
        <v>732</v>
      </c>
      <c r="B7" s="383"/>
      <c r="C7" s="383"/>
      <c r="D7" s="383"/>
      <c r="E7" s="383"/>
      <c r="F7" s="383"/>
      <c r="G7" s="383"/>
      <c r="H7" s="383"/>
      <c r="I7" s="383"/>
    </row>
    <row r="8" spans="1:10" x14ac:dyDescent="0.35">
      <c r="A8" s="383" t="s">
        <v>686</v>
      </c>
      <c r="B8" s="383"/>
      <c r="C8" s="383"/>
      <c r="D8" s="383"/>
      <c r="E8" s="383"/>
      <c r="F8" s="383"/>
      <c r="G8" s="383"/>
      <c r="H8" s="383"/>
      <c r="I8" s="383"/>
    </row>
    <row r="9" spans="1:10" x14ac:dyDescent="0.35">
      <c r="A9" s="7" t="s">
        <v>182</v>
      </c>
    </row>
    <row r="10" spans="1:10" x14ac:dyDescent="0.35">
      <c r="A10" s="7" t="s">
        <v>654</v>
      </c>
    </row>
    <row r="11" spans="1:10" x14ac:dyDescent="0.35">
      <c r="C11" s="7" t="s">
        <v>688</v>
      </c>
    </row>
    <row r="12" spans="1:10" x14ac:dyDescent="0.35">
      <c r="C12" s="7" t="s">
        <v>191</v>
      </c>
    </row>
    <row r="13" spans="1:10" x14ac:dyDescent="0.35">
      <c r="C13" s="7" t="s">
        <v>183</v>
      </c>
      <c r="H13" s="79">
        <v>33390124.219999999</v>
      </c>
      <c r="I13" s="96" t="s">
        <v>32</v>
      </c>
    </row>
    <row r="14" spans="1:10" x14ac:dyDescent="0.35">
      <c r="C14" s="7" t="s">
        <v>184</v>
      </c>
      <c r="H14" s="79">
        <v>12898385.140000001</v>
      </c>
      <c r="I14" s="96" t="s">
        <v>32</v>
      </c>
    </row>
    <row r="15" spans="1:10" x14ac:dyDescent="0.35">
      <c r="C15" s="7" t="s">
        <v>142</v>
      </c>
      <c r="H15" s="79">
        <v>15133417.68</v>
      </c>
      <c r="I15" s="96" t="s">
        <v>32</v>
      </c>
    </row>
    <row r="16" spans="1:10" x14ac:dyDescent="0.35">
      <c r="A16" s="7" t="s">
        <v>689</v>
      </c>
    </row>
    <row r="17" spans="2:9" x14ac:dyDescent="0.35">
      <c r="B17" s="48" t="s">
        <v>143</v>
      </c>
      <c r="C17" s="7" t="s">
        <v>628</v>
      </c>
      <c r="E17" s="79">
        <f>H18+H19+H20+H21+H22+H24+H25</f>
        <v>28801355.050000001</v>
      </c>
      <c r="F17" s="96" t="s">
        <v>32</v>
      </c>
      <c r="G17" s="96" t="s">
        <v>193</v>
      </c>
    </row>
    <row r="18" spans="2:9" x14ac:dyDescent="0.35">
      <c r="C18" s="7" t="s">
        <v>210</v>
      </c>
      <c r="H18" s="79">
        <v>1404502.51</v>
      </c>
      <c r="I18" s="96" t="s">
        <v>32</v>
      </c>
    </row>
    <row r="19" spans="2:9" x14ac:dyDescent="0.35">
      <c r="C19" s="7" t="s">
        <v>144</v>
      </c>
      <c r="H19" s="58">
        <v>540908</v>
      </c>
      <c r="I19" s="96" t="s">
        <v>32</v>
      </c>
    </row>
    <row r="20" spans="2:9" x14ac:dyDescent="0.35">
      <c r="C20" s="7" t="s">
        <v>216</v>
      </c>
      <c r="H20" s="79">
        <v>411564.32</v>
      </c>
      <c r="I20" s="96" t="s">
        <v>32</v>
      </c>
    </row>
    <row r="21" spans="2:9" x14ac:dyDescent="0.35">
      <c r="C21" s="7" t="s">
        <v>218</v>
      </c>
      <c r="H21" s="58">
        <v>185182</v>
      </c>
      <c r="I21" s="96" t="s">
        <v>32</v>
      </c>
    </row>
    <row r="22" spans="2:9" x14ac:dyDescent="0.35">
      <c r="C22" s="7" t="s">
        <v>220</v>
      </c>
      <c r="H22" s="58">
        <v>118821</v>
      </c>
      <c r="I22" s="96" t="s">
        <v>32</v>
      </c>
    </row>
    <row r="23" spans="2:9" x14ac:dyDescent="0.35">
      <c r="C23" s="7" t="s">
        <v>516</v>
      </c>
      <c r="F23" s="234"/>
      <c r="H23" s="307" t="s">
        <v>134</v>
      </c>
      <c r="I23" s="234" t="s">
        <v>32</v>
      </c>
    </row>
    <row r="24" spans="2:9" x14ac:dyDescent="0.35">
      <c r="C24" s="7" t="s">
        <v>260</v>
      </c>
      <c r="H24" s="79">
        <v>16409710.220000001</v>
      </c>
      <c r="I24" s="96" t="s">
        <v>32</v>
      </c>
    </row>
    <row r="25" spans="2:9" x14ac:dyDescent="0.35">
      <c r="C25" s="7" t="s">
        <v>272</v>
      </c>
      <c r="H25" s="58">
        <v>9730667</v>
      </c>
      <c r="I25" s="96" t="s">
        <v>32</v>
      </c>
    </row>
    <row r="26" spans="2:9" x14ac:dyDescent="0.35">
      <c r="B26" s="48" t="s">
        <v>145</v>
      </c>
      <c r="C26" s="7" t="s">
        <v>728</v>
      </c>
      <c r="H26" s="79">
        <v>25868049.949999999</v>
      </c>
      <c r="I26" s="96" t="s">
        <v>32</v>
      </c>
    </row>
    <row r="27" spans="2:9" x14ac:dyDescent="0.35">
      <c r="B27" s="48" t="s">
        <v>146</v>
      </c>
      <c r="C27" s="7" t="s">
        <v>248</v>
      </c>
      <c r="E27" s="97">
        <f>H28+H29+H31+H33+H34</f>
        <v>26462957.680000003</v>
      </c>
      <c r="F27" s="96" t="s">
        <v>247</v>
      </c>
      <c r="G27" s="80" t="s">
        <v>246</v>
      </c>
    </row>
    <row r="28" spans="2:9" x14ac:dyDescent="0.35">
      <c r="C28" s="49" t="s">
        <v>229</v>
      </c>
      <c r="D28" s="49"/>
      <c r="E28" s="49"/>
      <c r="F28" s="151"/>
      <c r="H28" s="79">
        <v>1689121.09</v>
      </c>
      <c r="I28" s="96" t="s">
        <v>32</v>
      </c>
    </row>
    <row r="29" spans="2:9" x14ac:dyDescent="0.35">
      <c r="C29" s="49" t="s">
        <v>241</v>
      </c>
      <c r="D29" s="49"/>
      <c r="E29" s="49"/>
      <c r="F29" s="151"/>
      <c r="H29" s="58">
        <v>11638033</v>
      </c>
      <c r="I29" s="96" t="s">
        <v>32</v>
      </c>
    </row>
    <row r="30" spans="2:9" x14ac:dyDescent="0.35">
      <c r="C30" s="49" t="s">
        <v>242</v>
      </c>
      <c r="D30" s="49"/>
      <c r="E30" s="49"/>
      <c r="F30" s="151"/>
      <c r="H30" s="7"/>
    </row>
    <row r="31" spans="2:9" x14ac:dyDescent="0.35">
      <c r="C31" s="49" t="s">
        <v>243</v>
      </c>
      <c r="D31" s="49"/>
      <c r="E31" s="49"/>
      <c r="F31" s="151"/>
      <c r="H31" s="79">
        <v>8811279.1500000004</v>
      </c>
      <c r="I31" s="96" t="s">
        <v>32</v>
      </c>
    </row>
    <row r="32" spans="2:9" x14ac:dyDescent="0.35">
      <c r="C32" s="49" t="s">
        <v>244</v>
      </c>
      <c r="D32" s="49"/>
      <c r="E32" s="49"/>
      <c r="F32" s="151"/>
      <c r="H32" s="7"/>
    </row>
    <row r="33" spans="2:9" x14ac:dyDescent="0.35">
      <c r="C33" s="49" t="s">
        <v>180</v>
      </c>
      <c r="D33" s="49"/>
      <c r="E33" s="49"/>
      <c r="F33" s="151"/>
      <c r="H33" s="58">
        <v>1570080</v>
      </c>
      <c r="I33" s="96" t="s">
        <v>32</v>
      </c>
    </row>
    <row r="34" spans="2:9" x14ac:dyDescent="0.35">
      <c r="C34" s="49" t="s">
        <v>360</v>
      </c>
      <c r="D34" s="49"/>
      <c r="E34" s="49"/>
      <c r="F34" s="151"/>
      <c r="H34" s="79">
        <v>2754444.44</v>
      </c>
      <c r="I34" s="96" t="s">
        <v>32</v>
      </c>
    </row>
    <row r="35" spans="2:9" x14ac:dyDescent="0.35">
      <c r="C35" s="49"/>
      <c r="D35" s="49"/>
      <c r="E35" s="49"/>
      <c r="F35" s="151"/>
      <c r="H35" s="79"/>
      <c r="I35" s="234"/>
    </row>
    <row r="36" spans="2:9" x14ac:dyDescent="0.35">
      <c r="C36" s="49"/>
      <c r="D36" s="49"/>
      <c r="E36" s="49"/>
      <c r="F36" s="151"/>
      <c r="H36" s="79"/>
      <c r="I36" s="234"/>
    </row>
    <row r="37" spans="2:9" x14ac:dyDescent="0.35">
      <c r="B37" s="48" t="s">
        <v>147</v>
      </c>
      <c r="C37" s="7" t="s">
        <v>729</v>
      </c>
      <c r="H37" s="79">
        <v>18887250.129999999</v>
      </c>
      <c r="I37" s="96" t="s">
        <v>32</v>
      </c>
    </row>
    <row r="38" spans="2:9" x14ac:dyDescent="0.35">
      <c r="B38" s="48"/>
      <c r="C38" s="7" t="s">
        <v>730</v>
      </c>
      <c r="H38" s="7"/>
    </row>
    <row r="39" spans="2:9" x14ac:dyDescent="0.35">
      <c r="B39" s="48" t="s">
        <v>148</v>
      </c>
      <c r="C39" s="7" t="s">
        <v>245</v>
      </c>
      <c r="H39" s="308">
        <v>5307916</v>
      </c>
      <c r="I39" s="96" t="s">
        <v>32</v>
      </c>
    </row>
  </sheetData>
  <mergeCells count="6">
    <mergeCell ref="A7:I7"/>
    <mergeCell ref="A8:I8"/>
    <mergeCell ref="A1:I1"/>
    <mergeCell ref="A2:I2"/>
    <mergeCell ref="C5:I5"/>
    <mergeCell ref="A6:I6"/>
  </mergeCells>
  <phoneticPr fontId="2" type="noConversion"/>
  <pageMargins left="1.1811023622047245" right="0.39370078740157483" top="0.78740157480314965" bottom="0.78740157480314965" header="0.51181102362204722" footer="0.51181102362204722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10" workbookViewId="0">
      <selection activeCell="I12" sqref="I12"/>
    </sheetView>
  </sheetViews>
  <sheetFormatPr defaultRowHeight="21" x14ac:dyDescent="0.35"/>
  <cols>
    <col min="1" max="1" width="38.7109375" style="7" customWidth="1"/>
    <col min="2" max="2" width="15.28515625" style="7" customWidth="1"/>
    <col min="3" max="4" width="13.7109375" style="7" customWidth="1"/>
    <col min="5" max="16384" width="9.140625" style="7"/>
  </cols>
  <sheetData>
    <row r="1" spans="1:4" ht="23.25" x14ac:dyDescent="0.35">
      <c r="A1" s="384" t="s">
        <v>181</v>
      </c>
      <c r="B1" s="384"/>
      <c r="C1" s="384"/>
      <c r="D1" s="384"/>
    </row>
    <row r="2" spans="1:4" ht="23.25" x14ac:dyDescent="0.35">
      <c r="A2" s="384" t="s">
        <v>675</v>
      </c>
      <c r="B2" s="384"/>
      <c r="C2" s="384"/>
      <c r="D2" s="384"/>
    </row>
    <row r="3" spans="1:4" ht="23.25" x14ac:dyDescent="0.35">
      <c r="A3" s="384" t="s">
        <v>31</v>
      </c>
      <c r="B3" s="384"/>
      <c r="C3" s="384"/>
      <c r="D3" s="384"/>
    </row>
    <row r="4" spans="1:4" ht="26.25" customHeight="1" x14ac:dyDescent="0.35">
      <c r="A4" s="384" t="s">
        <v>228</v>
      </c>
      <c r="B4" s="384"/>
      <c r="C4" s="384"/>
      <c r="D4" s="384"/>
    </row>
    <row r="5" spans="1:4" x14ac:dyDescent="0.35">
      <c r="A5" s="50"/>
      <c r="B5" s="50"/>
      <c r="C5" s="50"/>
      <c r="D5" s="50"/>
    </row>
    <row r="6" spans="1:4" x14ac:dyDescent="0.35">
      <c r="A6" s="34" t="s">
        <v>149</v>
      </c>
      <c r="B6" s="50"/>
      <c r="C6" s="50"/>
      <c r="D6" s="50"/>
    </row>
    <row r="7" spans="1:4" x14ac:dyDescent="0.35">
      <c r="A7" s="34"/>
      <c r="B7" s="34"/>
      <c r="C7" s="34"/>
      <c r="D7" s="34"/>
    </row>
    <row r="8" spans="1:4" ht="42" x14ac:dyDescent="0.35">
      <c r="A8" s="77" t="s">
        <v>150</v>
      </c>
      <c r="B8" s="78" t="s">
        <v>691</v>
      </c>
      <c r="C8" s="78" t="s">
        <v>645</v>
      </c>
      <c r="D8" s="78" t="s">
        <v>690</v>
      </c>
    </row>
    <row r="9" spans="1:4" x14ac:dyDescent="0.35">
      <c r="A9" s="13" t="s">
        <v>209</v>
      </c>
      <c r="B9" s="224">
        <f>B10+B11+B12+B13+B14+B15</f>
        <v>2348481.92</v>
      </c>
      <c r="C9" s="166">
        <f>C10+C11+C12+C13+C14+C15</f>
        <v>2318500</v>
      </c>
      <c r="D9" s="166">
        <f>'8.รายละเอียดประมาณการรายรับ'!E9+'8.รายละเอียดประมาณการรายรับ'!E22+'8.รายละเอียดประมาณการรายรับ'!E61+'8.รายละเอียดประมาณการรายรับ'!E68+'8.รายละเอียดประมาณการรายรับ'!E72+'8.รายละเอียดประมาณการรายรับ'!E83</f>
        <v>3012700</v>
      </c>
    </row>
    <row r="10" spans="1:4" x14ac:dyDescent="0.35">
      <c r="A10" s="23" t="s">
        <v>668</v>
      </c>
      <c r="B10" s="246">
        <v>626437.84</v>
      </c>
      <c r="C10" s="44">
        <v>775000</v>
      </c>
      <c r="D10" s="44">
        <f>'8.รายละเอียดประมาณการรายรับ'!E9</f>
        <v>1059000</v>
      </c>
    </row>
    <row r="11" spans="1:4" x14ac:dyDescent="0.35">
      <c r="A11" s="23" t="s">
        <v>669</v>
      </c>
      <c r="B11" s="44">
        <v>886806</v>
      </c>
      <c r="C11" s="44">
        <v>829500</v>
      </c>
      <c r="D11" s="44">
        <f>'8.รายละเอียดประมาณการรายรับ'!E22</f>
        <v>892200</v>
      </c>
    </row>
    <row r="12" spans="1:4" x14ac:dyDescent="0.35">
      <c r="A12" s="23" t="s">
        <v>670</v>
      </c>
      <c r="B12" s="246">
        <v>705742.88</v>
      </c>
      <c r="C12" s="44">
        <v>620000</v>
      </c>
      <c r="D12" s="44">
        <f>'8.รายละเอียดประมาณการรายรับ'!E61</f>
        <v>730000</v>
      </c>
    </row>
    <row r="13" spans="1:4" x14ac:dyDescent="0.35">
      <c r="A13" s="251" t="s">
        <v>671</v>
      </c>
      <c r="B13" s="246">
        <v>54867.199999999997</v>
      </c>
      <c r="C13" s="44">
        <v>15000</v>
      </c>
      <c r="D13" s="44">
        <f>'8.รายละเอียดประมาณการรายรับ'!E68</f>
        <v>200000</v>
      </c>
    </row>
    <row r="14" spans="1:4" x14ac:dyDescent="0.35">
      <c r="A14" s="23" t="s">
        <v>672</v>
      </c>
      <c r="B14" s="44">
        <v>70848</v>
      </c>
      <c r="C14" s="44">
        <v>78000</v>
      </c>
      <c r="D14" s="44">
        <f>'8.รายละเอียดประมาณการรายรับ'!E72</f>
        <v>127500</v>
      </c>
    </row>
    <row r="15" spans="1:4" x14ac:dyDescent="0.35">
      <c r="A15" s="23" t="s">
        <v>673</v>
      </c>
      <c r="B15" s="309">
        <v>3780</v>
      </c>
      <c r="C15" s="44">
        <v>1000</v>
      </c>
      <c r="D15" s="44">
        <f>'8.รายละเอียดประมาณการรายรับ'!E83</f>
        <v>4000</v>
      </c>
    </row>
    <row r="16" spans="1:4" x14ac:dyDescent="0.35">
      <c r="A16" s="12" t="s">
        <v>312</v>
      </c>
      <c r="B16" s="33">
        <f>B18</f>
        <v>20750792.390000001</v>
      </c>
      <c r="C16" s="17">
        <f>C18</f>
        <v>19981500</v>
      </c>
      <c r="D16" s="17">
        <f>'8.รายละเอียดประมาณการรายรับ'!E87</f>
        <v>21687300</v>
      </c>
    </row>
    <row r="17" spans="1:4" x14ac:dyDescent="0.35">
      <c r="A17" s="12" t="s">
        <v>454</v>
      </c>
      <c r="B17" s="36"/>
      <c r="C17" s="8"/>
      <c r="D17" s="8"/>
    </row>
    <row r="18" spans="1:4" x14ac:dyDescent="0.35">
      <c r="A18" s="6" t="s">
        <v>674</v>
      </c>
      <c r="B18" s="36">
        <v>20750792.390000001</v>
      </c>
      <c r="C18" s="8">
        <v>19981500</v>
      </c>
      <c r="D18" s="8">
        <f>'8.รายละเอียดประมาณการรายรับ'!E87</f>
        <v>21687300</v>
      </c>
    </row>
    <row r="19" spans="1:4" x14ac:dyDescent="0.35">
      <c r="A19" s="12" t="s">
        <v>313</v>
      </c>
      <c r="B19" s="17">
        <f>B21</f>
        <v>12991029</v>
      </c>
      <c r="C19" s="17">
        <f>C21</f>
        <v>16700000</v>
      </c>
      <c r="D19" s="17">
        <f>'8.รายละเอียดประมาณการรายรับ'!E121</f>
        <v>38800000</v>
      </c>
    </row>
    <row r="20" spans="1:4" x14ac:dyDescent="0.35">
      <c r="A20" s="12" t="s">
        <v>0</v>
      </c>
      <c r="B20" s="36"/>
      <c r="C20" s="8"/>
      <c r="D20" s="8"/>
    </row>
    <row r="21" spans="1:4" x14ac:dyDescent="0.35">
      <c r="A21" s="67" t="s">
        <v>738</v>
      </c>
      <c r="B21" s="64">
        <v>12991029</v>
      </c>
      <c r="C21" s="64">
        <v>16700000</v>
      </c>
      <c r="D21" s="64">
        <f>'8.รายละเอียดประมาณการรายรับ'!E121</f>
        <v>38800000</v>
      </c>
    </row>
    <row r="22" spans="1:4" x14ac:dyDescent="0.35">
      <c r="A22" s="67" t="s">
        <v>739</v>
      </c>
      <c r="B22" s="64"/>
      <c r="C22" s="64"/>
      <c r="D22" s="64"/>
    </row>
    <row r="23" spans="1:4" x14ac:dyDescent="0.35">
      <c r="A23" s="94" t="s">
        <v>33</v>
      </c>
      <c r="B23" s="81">
        <f>B9+B16+B19</f>
        <v>36090303.310000002</v>
      </c>
      <c r="C23" s="82">
        <f>C19+C16+C9</f>
        <v>39000000</v>
      </c>
      <c r="D23" s="82">
        <f>D19+D16+D9</f>
        <v>63500000</v>
      </c>
    </row>
  </sheetData>
  <mergeCells count="4">
    <mergeCell ref="A1:D1"/>
    <mergeCell ref="A2:D2"/>
    <mergeCell ref="A3:D3"/>
    <mergeCell ref="A4:D4"/>
  </mergeCells>
  <phoneticPr fontId="2" type="noConversion"/>
  <pageMargins left="1.1811023622047245" right="0.78740157480314965" top="0.98425196850393704" bottom="0.78740157480314965" header="0.51181102362204722" footer="0.51181102362204722"/>
  <pageSetup paperSize="9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A4" workbookViewId="0">
      <selection activeCell="D8" sqref="D8"/>
    </sheetView>
  </sheetViews>
  <sheetFormatPr defaultRowHeight="21" x14ac:dyDescent="0.35"/>
  <cols>
    <col min="1" max="1" width="36.7109375" style="7" customWidth="1"/>
    <col min="2" max="2" width="15.7109375" style="7" customWidth="1"/>
    <col min="3" max="4" width="14.7109375" style="7" customWidth="1"/>
    <col min="5" max="5" width="13.140625" style="7" customWidth="1"/>
    <col min="6" max="6" width="7.28515625" style="7" customWidth="1"/>
    <col min="7" max="7" width="11.7109375" style="7" customWidth="1"/>
    <col min="8" max="8" width="5.42578125" style="7" customWidth="1"/>
    <col min="9" max="9" width="6.7109375" style="7" customWidth="1"/>
    <col min="10" max="10" width="3.28515625" style="7" customWidth="1"/>
    <col min="11" max="11" width="12.5703125" style="7" customWidth="1"/>
    <col min="12" max="16384" width="9.140625" style="7"/>
  </cols>
  <sheetData>
    <row r="1" spans="1:12" ht="23.25" x14ac:dyDescent="0.35">
      <c r="A1" s="384" t="s">
        <v>181</v>
      </c>
      <c r="B1" s="384"/>
      <c r="C1" s="384"/>
      <c r="D1" s="384"/>
      <c r="E1" s="50"/>
      <c r="F1" s="50"/>
      <c r="G1" s="50"/>
      <c r="H1" s="50"/>
      <c r="I1" s="50"/>
      <c r="J1" s="50"/>
      <c r="K1" s="50"/>
      <c r="L1" s="50"/>
    </row>
    <row r="2" spans="1:12" ht="23.25" x14ac:dyDescent="0.35">
      <c r="A2" s="384" t="s">
        <v>675</v>
      </c>
      <c r="B2" s="384"/>
      <c r="C2" s="384"/>
      <c r="D2" s="384"/>
      <c r="E2" s="50"/>
      <c r="F2" s="50"/>
      <c r="G2" s="50"/>
      <c r="H2" s="50"/>
      <c r="I2" s="50"/>
      <c r="J2" s="50"/>
      <c r="K2" s="50"/>
      <c r="L2" s="50"/>
    </row>
    <row r="3" spans="1:12" ht="23.25" x14ac:dyDescent="0.35">
      <c r="A3" s="384" t="s">
        <v>31</v>
      </c>
      <c r="B3" s="384"/>
      <c r="C3" s="384"/>
      <c r="D3" s="384"/>
      <c r="E3" s="50"/>
      <c r="F3" s="50"/>
      <c r="G3" s="50"/>
      <c r="H3" s="50"/>
      <c r="I3" s="50"/>
      <c r="J3" s="50"/>
      <c r="K3" s="50"/>
      <c r="L3" s="50"/>
    </row>
    <row r="4" spans="1:12" ht="26.25" customHeight="1" x14ac:dyDescent="0.35">
      <c r="A4" s="384" t="s">
        <v>228</v>
      </c>
      <c r="B4" s="384"/>
      <c r="C4" s="384"/>
      <c r="D4" s="384"/>
      <c r="E4" s="50"/>
      <c r="F4" s="50"/>
      <c r="G4" s="50"/>
      <c r="H4" s="50"/>
      <c r="I4" s="50"/>
      <c r="J4" s="50"/>
      <c r="K4" s="50"/>
      <c r="L4" s="50"/>
    </row>
    <row r="5" spans="1:12" x14ac:dyDescent="0.3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x14ac:dyDescent="0.35">
      <c r="A6" s="34" t="s">
        <v>34</v>
      </c>
    </row>
    <row r="7" spans="1:12" x14ac:dyDescent="0.35">
      <c r="A7" s="34"/>
    </row>
    <row r="8" spans="1:12" ht="42" x14ac:dyDescent="0.35">
      <c r="A8" s="77" t="s">
        <v>189</v>
      </c>
      <c r="B8" s="78" t="s">
        <v>692</v>
      </c>
      <c r="C8" s="78" t="s">
        <v>645</v>
      </c>
      <c r="D8" s="78" t="s">
        <v>690</v>
      </c>
    </row>
    <row r="9" spans="1:12" x14ac:dyDescent="0.35">
      <c r="A9" s="13" t="s">
        <v>35</v>
      </c>
      <c r="B9" s="4"/>
      <c r="C9" s="4"/>
      <c r="D9" s="4"/>
    </row>
    <row r="10" spans="1:12" x14ac:dyDescent="0.35">
      <c r="A10" s="6" t="s">
        <v>177</v>
      </c>
      <c r="B10" s="39">
        <v>1222758.1399999999</v>
      </c>
      <c r="C10" s="8">
        <v>2096475</v>
      </c>
      <c r="D10" s="8">
        <f>'5.รายจ่ายตามงานและงบรายจ่าย'!F254</f>
        <v>19402228.780000001</v>
      </c>
    </row>
    <row r="11" spans="1:12" x14ac:dyDescent="0.35">
      <c r="A11" s="6" t="s">
        <v>455</v>
      </c>
      <c r="B11" s="8">
        <v>13203226</v>
      </c>
      <c r="C11" s="8">
        <v>16727880</v>
      </c>
      <c r="D11" s="8">
        <f>'5.รายจ่ายตามงานและงบรายจ่าย'!F9+'5.รายจ่ายตามงานและงบรายจ่าย'!F10+'5.รายจ่ายตามงานและงบรายจ่าย'!F53+'5.รายจ่ายตามงานและงบรายจ่าย'!F119</f>
        <v>18834120</v>
      </c>
    </row>
    <row r="12" spans="1:12" x14ac:dyDescent="0.35">
      <c r="A12" s="6" t="s">
        <v>456</v>
      </c>
      <c r="B12" s="36"/>
      <c r="C12" s="8"/>
      <c r="D12" s="8"/>
    </row>
    <row r="13" spans="1:12" x14ac:dyDescent="0.35">
      <c r="A13" s="6" t="s">
        <v>307</v>
      </c>
      <c r="B13" s="36">
        <v>11792083.43</v>
      </c>
      <c r="C13" s="8">
        <v>13024761.800000001</v>
      </c>
      <c r="D13" s="8">
        <f>'5.รายจ่ายตามงานและงบรายจ่าย'!F12+'5.รายจ่ายตามงานและงบรายจ่าย'!F13+'5.รายจ่ายตามงานและงบรายจ่าย'!F14+'5.รายจ่ายตามงานและงบรายจ่าย'!F15+'5.รายจ่ายตามงานและงบรายจ่าย'!F31+'5.รายจ่ายตามงานและงบรายจ่าย'!F32+'5.รายจ่ายตามงานและงบรายจ่าย'!F55+'5.รายจ่ายตามงานและงบรายจ่าย'!F56+'5.รายจ่ายตามงานและงบรายจ่าย'!F57+'5.รายจ่ายตามงานและงบรายจ่าย'!F58+'5.รายจ่ายตามงานและงบรายจ่าย'!F75+'5.รายจ่ายตามงานและงบรายจ่าย'!F76+'5.รายจ่ายตามงานและงบรายจ่าย'!F121+'5.รายจ่ายตามงานและงบรายจ่าย'!F122+'5.รายจ่ายตามงานและงบรายจ่าย'!F123+'5.รายจ่ายตามงานและงบรายจ่าย'!F124+'5.รายจ่ายตามงานและงบรายจ่าย'!F141+'5.รายจ่ายตามงานและงบรายจ่าย'!F163+'5.รายจ่ายตามงานและงบรายจ่าย'!F207+'5.รายจ่ายตามงานและงบรายจ่าย'!F208</f>
        <v>16984451</v>
      </c>
    </row>
    <row r="14" spans="1:12" x14ac:dyDescent="0.35">
      <c r="A14" s="6" t="s">
        <v>308</v>
      </c>
      <c r="B14" s="36"/>
      <c r="C14" s="8"/>
      <c r="D14" s="8"/>
    </row>
    <row r="15" spans="1:12" x14ac:dyDescent="0.35">
      <c r="A15" s="6" t="s">
        <v>309</v>
      </c>
      <c r="B15" s="8">
        <v>2822300</v>
      </c>
      <c r="C15" s="8">
        <v>4140510</v>
      </c>
      <c r="D15" s="8">
        <f>'5.รายจ่ายตามงานและงบรายจ่าย'!F17+'5.รายจ่ายตามงานและงบรายจ่าย'!F34+'5.รายจ่ายตามงานและงบรายจ่าย'!F60+'5.รายจ่ายตามงานและงบรายจ่าย'!F61+'5.รายจ่ายตามงานและงบรายจ่าย'!F126+'5.รายจ่ายตามงานและงบรายจ่าย'!F185</f>
        <v>5905200</v>
      </c>
    </row>
    <row r="16" spans="1:12" x14ac:dyDescent="0.35">
      <c r="A16" s="6" t="s">
        <v>310</v>
      </c>
      <c r="B16" s="36"/>
      <c r="C16" s="8"/>
      <c r="D16" s="8"/>
    </row>
    <row r="17" spans="1:4" x14ac:dyDescent="0.35">
      <c r="A17" s="6" t="s">
        <v>541</v>
      </c>
      <c r="B17" s="223">
        <v>2944900</v>
      </c>
      <c r="C17" s="8">
        <v>3010373</v>
      </c>
      <c r="D17" s="8">
        <f>'5.รายจ่ายตามงานและงบรายจ่าย'!F63</f>
        <v>2244000</v>
      </c>
    </row>
    <row r="18" spans="1:4" x14ac:dyDescent="0.35">
      <c r="A18" s="51" t="s">
        <v>36</v>
      </c>
      <c r="B18" s="81">
        <f>SUM(B10:B17)</f>
        <v>31985267.57</v>
      </c>
      <c r="C18" s="82">
        <v>38999999.799999997</v>
      </c>
      <c r="D18" s="82">
        <f>D10+D11+D13+D15+D17</f>
        <v>63369999.780000001</v>
      </c>
    </row>
  </sheetData>
  <mergeCells count="4">
    <mergeCell ref="A1:D1"/>
    <mergeCell ref="A2:D2"/>
    <mergeCell ref="A3:D3"/>
    <mergeCell ref="A4:D4"/>
  </mergeCells>
  <phoneticPr fontId="2" type="noConversion"/>
  <pageMargins left="1.1811023622047245" right="0.78740157480314965" top="0.98425196850393704" bottom="0.78740157480314965" header="0.51181102362204722" footer="0.51181102362204722"/>
  <pageSetup paperSize="9" orientation="portrait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D34" sqref="D34"/>
    </sheetView>
  </sheetViews>
  <sheetFormatPr defaultRowHeight="12.75" x14ac:dyDescent="0.2"/>
  <cols>
    <col min="1" max="1" width="6.7109375" customWidth="1"/>
    <col min="2" max="2" width="44.7109375" customWidth="1"/>
    <col min="3" max="3" width="8.28515625" customWidth="1"/>
    <col min="4" max="4" width="15.7109375" style="147" customWidth="1"/>
    <col min="5" max="5" width="8.28515625" style="131" customWidth="1"/>
  </cols>
  <sheetData>
    <row r="1" spans="1:5" ht="21" x14ac:dyDescent="0.2">
      <c r="A1" s="387" t="s">
        <v>223</v>
      </c>
      <c r="B1" s="387"/>
      <c r="C1" s="387"/>
      <c r="D1" s="387"/>
      <c r="E1" s="387"/>
    </row>
    <row r="2" spans="1:5" ht="21" x14ac:dyDescent="0.35">
      <c r="A2" s="388" t="s">
        <v>224</v>
      </c>
      <c r="B2" s="388"/>
      <c r="C2" s="388"/>
      <c r="D2" s="388"/>
      <c r="E2" s="388"/>
    </row>
    <row r="3" spans="1:5" ht="21" customHeight="1" x14ac:dyDescent="0.35">
      <c r="A3" s="227" t="s">
        <v>574</v>
      </c>
      <c r="B3" s="96" t="s">
        <v>237</v>
      </c>
      <c r="C3" s="32" t="s">
        <v>227</v>
      </c>
      <c r="D3" s="225">
        <f>[1]บริหารงานทั่วไป!$F$44+[1]บริหารงานทั่วไป!$F$301+[1]การศึกษา!$F$9+[1]เคหะและชุมชน!$F$9</f>
        <v>8867520</v>
      </c>
      <c r="E3" s="63" t="s">
        <v>32</v>
      </c>
    </row>
    <row r="4" spans="1:5" ht="21" x14ac:dyDescent="0.35">
      <c r="A4" s="227" t="s">
        <v>575</v>
      </c>
      <c r="B4" s="7" t="s">
        <v>560</v>
      </c>
      <c r="C4" s="32" t="s">
        <v>227</v>
      </c>
      <c r="D4" s="142">
        <f>[1]บริหารงานทั่วไป!$F$56+[1]บริหารงานทั่วไป!$F$306+[1]การศึกษา!$F$17+[1]เคหะและชุมชน!$F$17</f>
        <v>396000</v>
      </c>
      <c r="E4" s="63" t="s">
        <v>32</v>
      </c>
    </row>
    <row r="5" spans="1:5" ht="21" x14ac:dyDescent="0.35">
      <c r="A5" s="227" t="s">
        <v>576</v>
      </c>
      <c r="B5" s="96" t="s">
        <v>561</v>
      </c>
      <c r="C5" s="32"/>
      <c r="D5" s="143"/>
      <c r="E5" s="63"/>
    </row>
    <row r="6" spans="1:5" ht="21" x14ac:dyDescent="0.35">
      <c r="A6" s="1"/>
      <c r="B6" s="7" t="s">
        <v>630</v>
      </c>
      <c r="C6" s="32" t="s">
        <v>227</v>
      </c>
      <c r="D6" s="144">
        <f>[1]บริหารงานทั่วไป!$F$53</f>
        <v>54000</v>
      </c>
      <c r="E6" s="63" t="s">
        <v>32</v>
      </c>
    </row>
    <row r="7" spans="1:5" ht="21" x14ac:dyDescent="0.35">
      <c r="A7" s="1"/>
      <c r="B7" s="7" t="s">
        <v>631</v>
      </c>
      <c r="C7" s="32"/>
      <c r="D7" s="144"/>
      <c r="E7" s="63"/>
    </row>
    <row r="8" spans="1:5" ht="21" x14ac:dyDescent="0.35">
      <c r="A8" s="1"/>
      <c r="B8" s="7" t="s">
        <v>452</v>
      </c>
      <c r="C8" s="32" t="s">
        <v>227</v>
      </c>
      <c r="D8" s="142">
        <f>[1]บริหารงานทั่วไป!$F$50+[1]การศึกษา!$F$14+[1]เคหะและชุมชน!$F$14</f>
        <v>13560</v>
      </c>
      <c r="E8" s="63" t="s">
        <v>32</v>
      </c>
    </row>
    <row r="9" spans="1:5" ht="21" x14ac:dyDescent="0.35">
      <c r="A9" s="227" t="s">
        <v>577</v>
      </c>
      <c r="B9" s="7" t="s">
        <v>562</v>
      </c>
      <c r="C9" s="32" t="s">
        <v>227</v>
      </c>
      <c r="D9" s="142">
        <f>[1]บริหารงานทั่วไป!$F$314</f>
        <v>210840</v>
      </c>
      <c r="E9" s="63" t="s">
        <v>32</v>
      </c>
    </row>
    <row r="10" spans="1:5" ht="21" x14ac:dyDescent="0.35">
      <c r="A10" s="227" t="s">
        <v>578</v>
      </c>
      <c r="B10" s="7" t="s">
        <v>89</v>
      </c>
      <c r="C10" s="32" t="s">
        <v>227</v>
      </c>
      <c r="D10" s="142">
        <f>[1]บริหารงานทั่วไป!$F$67+[1]บริหารงานทั่วไป!$F$318+[1]การศึกษา!$F$25+[1]การศึกษา!$J$116+[1]เคหะและชุมชน!$F$25</f>
        <v>4047720</v>
      </c>
      <c r="E10" s="63" t="s">
        <v>32</v>
      </c>
    </row>
    <row r="11" spans="1:5" ht="21" x14ac:dyDescent="0.35">
      <c r="A11" s="227" t="s">
        <v>579</v>
      </c>
      <c r="B11" s="7" t="s">
        <v>563</v>
      </c>
      <c r="C11" s="32" t="s">
        <v>227</v>
      </c>
      <c r="D11" s="144" t="s">
        <v>134</v>
      </c>
      <c r="E11" s="63" t="s">
        <v>32</v>
      </c>
    </row>
    <row r="12" spans="1:5" ht="21" x14ac:dyDescent="0.35">
      <c r="A12" s="227" t="s">
        <v>580</v>
      </c>
      <c r="B12" s="7" t="s">
        <v>564</v>
      </c>
      <c r="C12" s="32" t="s">
        <v>227</v>
      </c>
      <c r="D12" s="144" t="s">
        <v>134</v>
      </c>
      <c r="E12" s="63" t="s">
        <v>32</v>
      </c>
    </row>
    <row r="13" spans="1:5" ht="21" x14ac:dyDescent="0.35">
      <c r="A13" s="1"/>
      <c r="B13" s="7" t="s">
        <v>466</v>
      </c>
      <c r="C13" s="32"/>
      <c r="D13" s="142"/>
      <c r="E13" s="63"/>
    </row>
    <row r="14" spans="1:5" ht="21" x14ac:dyDescent="0.35">
      <c r="A14" s="227" t="s">
        <v>581</v>
      </c>
      <c r="B14" s="7" t="s">
        <v>565</v>
      </c>
      <c r="C14" s="32" t="s">
        <v>227</v>
      </c>
      <c r="D14" s="142">
        <f>[1]บริหารงานทั่วไป!$F$107+[1]บริหารงานทั่วไป!$F$343+[1]เคหะและชุมชน!$F$48</f>
        <v>85000</v>
      </c>
      <c r="E14" s="63" t="s">
        <v>32</v>
      </c>
    </row>
    <row r="15" spans="1:5" ht="21" x14ac:dyDescent="0.35">
      <c r="A15" s="227" t="s">
        <v>582</v>
      </c>
      <c r="B15" s="7" t="s">
        <v>566</v>
      </c>
      <c r="C15" s="32" t="s">
        <v>227</v>
      </c>
      <c r="D15" s="145" t="s">
        <v>134</v>
      </c>
      <c r="E15" s="63" t="s">
        <v>32</v>
      </c>
    </row>
    <row r="16" spans="1:5" ht="21" x14ac:dyDescent="0.35">
      <c r="A16" s="1"/>
      <c r="B16" s="7" t="s">
        <v>466</v>
      </c>
      <c r="C16" s="32"/>
      <c r="D16" s="143"/>
      <c r="E16" s="63"/>
    </row>
    <row r="17" spans="1:5" ht="21" x14ac:dyDescent="0.35">
      <c r="A17" s="227" t="s">
        <v>583</v>
      </c>
      <c r="B17" s="7" t="s">
        <v>371</v>
      </c>
      <c r="C17" s="32" t="s">
        <v>227</v>
      </c>
      <c r="D17" s="142">
        <f>[1]บริหารงานทั่วไป!$F$104+[1]บริหารงานทั่วไป!$F$340+[1]การศึกษา!$F$45+[1]เคหะและชุมชน!$F$45</f>
        <v>398400</v>
      </c>
      <c r="E17" s="63" t="s">
        <v>32</v>
      </c>
    </row>
    <row r="18" spans="1:5" ht="21" x14ac:dyDescent="0.35">
      <c r="A18" s="227" t="s">
        <v>584</v>
      </c>
      <c r="B18" s="7" t="s">
        <v>567</v>
      </c>
      <c r="C18" s="32" t="s">
        <v>227</v>
      </c>
      <c r="D18" s="144" t="s">
        <v>134</v>
      </c>
      <c r="E18" s="63" t="s">
        <v>32</v>
      </c>
    </row>
    <row r="19" spans="1:5" ht="21" x14ac:dyDescent="0.35">
      <c r="A19" s="1"/>
      <c r="B19" s="7" t="s">
        <v>467</v>
      </c>
      <c r="C19" s="32"/>
      <c r="D19" s="142"/>
      <c r="E19" s="63"/>
    </row>
    <row r="20" spans="1:5" ht="21" x14ac:dyDescent="0.35">
      <c r="A20" s="227" t="s">
        <v>585</v>
      </c>
      <c r="B20" s="7" t="s">
        <v>568</v>
      </c>
      <c r="C20" s="32" t="s">
        <v>227</v>
      </c>
      <c r="D20" s="144" t="s">
        <v>134</v>
      </c>
      <c r="E20" s="63" t="s">
        <v>32</v>
      </c>
    </row>
    <row r="21" spans="1:5" ht="21" x14ac:dyDescent="0.35">
      <c r="A21" s="92"/>
      <c r="B21" s="7" t="s">
        <v>468</v>
      </c>
      <c r="C21" s="32"/>
      <c r="D21" s="142"/>
      <c r="E21" s="63"/>
    </row>
    <row r="22" spans="1:5" ht="21" x14ac:dyDescent="0.35">
      <c r="A22" s="227" t="s">
        <v>586</v>
      </c>
      <c r="B22" s="7" t="s">
        <v>235</v>
      </c>
      <c r="C22" s="32" t="s">
        <v>227</v>
      </c>
      <c r="D22" s="142">
        <f>[1]งบกลาง!$F$79</f>
        <v>39420</v>
      </c>
      <c r="E22" s="63" t="s">
        <v>32</v>
      </c>
    </row>
    <row r="23" spans="1:5" ht="21" x14ac:dyDescent="0.35">
      <c r="A23" s="227" t="s">
        <v>587</v>
      </c>
      <c r="B23" s="7" t="s">
        <v>569</v>
      </c>
      <c r="C23" s="32" t="s">
        <v>227</v>
      </c>
      <c r="D23" s="144" t="s">
        <v>134</v>
      </c>
      <c r="E23" s="63" t="s">
        <v>32</v>
      </c>
    </row>
    <row r="24" spans="1:5" ht="21" x14ac:dyDescent="0.35">
      <c r="A24" s="227" t="s">
        <v>588</v>
      </c>
      <c r="B24" s="7" t="s">
        <v>230</v>
      </c>
      <c r="C24" s="32" t="s">
        <v>227</v>
      </c>
      <c r="D24" s="142">
        <f>[1]งบกลาง!$F$11</f>
        <v>247866</v>
      </c>
      <c r="E24" s="63" t="s">
        <v>32</v>
      </c>
    </row>
    <row r="25" spans="1:5" ht="21" x14ac:dyDescent="0.35">
      <c r="A25" s="227" t="s">
        <v>589</v>
      </c>
      <c r="B25" s="7" t="s">
        <v>570</v>
      </c>
      <c r="C25" s="32" t="s">
        <v>227</v>
      </c>
      <c r="D25" s="142">
        <f>[1]งบกลาง!$F$71</f>
        <v>493900</v>
      </c>
      <c r="E25" s="63" t="s">
        <v>32</v>
      </c>
    </row>
    <row r="26" spans="1:5" ht="21" x14ac:dyDescent="0.35">
      <c r="A26" s="92"/>
      <c r="B26" s="7" t="s">
        <v>454</v>
      </c>
      <c r="C26" s="32"/>
      <c r="D26" s="142"/>
      <c r="E26" s="63"/>
    </row>
    <row r="27" spans="1:5" ht="21" x14ac:dyDescent="0.35">
      <c r="A27" s="227" t="s">
        <v>590</v>
      </c>
      <c r="B27" s="7" t="s">
        <v>571</v>
      </c>
      <c r="C27" s="32" t="s">
        <v>227</v>
      </c>
      <c r="D27" s="144" t="s">
        <v>134</v>
      </c>
      <c r="E27" s="63" t="s">
        <v>32</v>
      </c>
    </row>
    <row r="28" spans="1:5" ht="21" x14ac:dyDescent="0.35">
      <c r="A28" s="227" t="s">
        <v>591</v>
      </c>
      <c r="B28" s="7" t="s">
        <v>572</v>
      </c>
      <c r="C28" s="32" t="s">
        <v>227</v>
      </c>
      <c r="D28" s="142">
        <f>[1]บริหารงานทั่วไป!$F$71+[1]บริหารงานทั่วไป!$F$322+[1]การศึกษา!$F$29+[1]เคหะและชุมชน!$F$29</f>
        <v>488700</v>
      </c>
      <c r="E28" s="63" t="s">
        <v>32</v>
      </c>
    </row>
    <row r="29" spans="1:5" ht="21" x14ac:dyDescent="0.35">
      <c r="A29" s="227" t="s">
        <v>592</v>
      </c>
      <c r="B29" s="7" t="s">
        <v>573</v>
      </c>
      <c r="C29" s="32" t="s">
        <v>227</v>
      </c>
      <c r="D29" s="142">
        <v>40000</v>
      </c>
      <c r="E29" s="63" t="s">
        <v>32</v>
      </c>
    </row>
    <row r="30" spans="1:5" ht="21" x14ac:dyDescent="0.35">
      <c r="A30" s="227" t="s">
        <v>593</v>
      </c>
      <c r="B30" s="7" t="s">
        <v>92</v>
      </c>
      <c r="C30" s="32" t="s">
        <v>227</v>
      </c>
      <c r="D30" s="142">
        <f>[1]บริหารงานทั่วไป!$F$78</f>
        <v>84000</v>
      </c>
      <c r="E30" s="63" t="s">
        <v>32</v>
      </c>
    </row>
    <row r="31" spans="1:5" ht="21" x14ac:dyDescent="0.35">
      <c r="A31" s="389" t="s">
        <v>469</v>
      </c>
      <c r="B31" s="389"/>
      <c r="C31" s="389"/>
      <c r="D31" s="226">
        <f>D3+D4+D6+D8+D9+D10+D14+D17+D22+D24+D25+D28+D29+D30</f>
        <v>15466926</v>
      </c>
      <c r="E31" s="45" t="s">
        <v>32</v>
      </c>
    </row>
    <row r="32" spans="1:5" s="1" customFormat="1" ht="21" x14ac:dyDescent="0.35">
      <c r="A32" s="385" t="s">
        <v>740</v>
      </c>
      <c r="B32" s="385"/>
      <c r="C32" s="385"/>
      <c r="D32" s="385"/>
      <c r="E32" s="385"/>
    </row>
    <row r="33" spans="1:5" s="1" customFormat="1" ht="21" x14ac:dyDescent="0.35">
      <c r="A33" s="386" t="s">
        <v>225</v>
      </c>
      <c r="B33" s="386"/>
      <c r="C33" s="386"/>
      <c r="D33" s="386"/>
      <c r="E33" s="386"/>
    </row>
    <row r="34" spans="1:5" s="1" customFormat="1" ht="21" x14ac:dyDescent="0.35">
      <c r="D34" s="219"/>
      <c r="E34" s="92"/>
    </row>
    <row r="35" spans="1:5" s="1" customFormat="1" ht="21" x14ac:dyDescent="0.35">
      <c r="D35" s="146"/>
      <c r="E35" s="92"/>
    </row>
  </sheetData>
  <mergeCells count="5">
    <mergeCell ref="A32:E32"/>
    <mergeCell ref="A33:E33"/>
    <mergeCell ref="A1:E1"/>
    <mergeCell ref="A2:E2"/>
    <mergeCell ref="A31:C31"/>
  </mergeCells>
  <phoneticPr fontId="2" type="noConversion"/>
  <pageMargins left="1.1811023622047245" right="0.51181102362204722" top="0.98425196850393704" bottom="0.78740157480314965" header="0.51181102362204722" footer="0.51181102362204722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16" sqref="A16:H16"/>
    </sheetView>
  </sheetViews>
  <sheetFormatPr defaultRowHeight="21" x14ac:dyDescent="0.35"/>
  <cols>
    <col min="1" max="1" width="16.7109375" style="1" customWidth="1"/>
    <col min="2" max="16384" width="9.140625" style="1"/>
  </cols>
  <sheetData>
    <row r="1" spans="1:8" ht="21" customHeight="1" x14ac:dyDescent="0.35"/>
    <row r="2" spans="1:8" ht="21" customHeight="1" x14ac:dyDescent="0.35"/>
    <row r="3" spans="1:8" ht="21" customHeight="1" x14ac:dyDescent="0.35"/>
    <row r="4" spans="1:8" ht="21" customHeight="1" x14ac:dyDescent="0.35"/>
    <row r="5" spans="1:8" ht="21" customHeight="1" x14ac:dyDescent="0.35"/>
    <row r="6" spans="1:8" ht="21" customHeight="1" x14ac:dyDescent="0.35">
      <c r="C6" s="91"/>
    </row>
    <row r="7" spans="1:8" ht="21" customHeight="1" x14ac:dyDescent="0.35">
      <c r="C7" s="91"/>
    </row>
    <row r="8" spans="1:8" ht="21" customHeight="1" x14ac:dyDescent="0.35">
      <c r="C8" s="91"/>
    </row>
    <row r="9" spans="1:8" ht="21" customHeight="1" x14ac:dyDescent="0.35">
      <c r="C9" s="92"/>
    </row>
    <row r="10" spans="1:8" ht="21" customHeight="1" x14ac:dyDescent="0.35">
      <c r="C10" s="92"/>
    </row>
    <row r="11" spans="1:8" ht="21" customHeight="1" x14ac:dyDescent="0.35">
      <c r="C11" s="92"/>
    </row>
    <row r="12" spans="1:8" ht="24" customHeight="1" x14ac:dyDescent="0.45">
      <c r="A12" s="377" t="s">
        <v>185</v>
      </c>
      <c r="B12" s="377"/>
      <c r="C12" s="377"/>
      <c r="D12" s="377"/>
      <c r="E12" s="377"/>
      <c r="F12" s="377"/>
      <c r="G12" s="377"/>
      <c r="H12" s="377"/>
    </row>
    <row r="13" spans="1:8" ht="21" customHeight="1" x14ac:dyDescent="0.35">
      <c r="A13" s="91"/>
      <c r="B13" s="91"/>
      <c r="C13" s="91"/>
      <c r="D13" s="91"/>
      <c r="E13" s="91"/>
      <c r="F13" s="91"/>
      <c r="G13" s="91"/>
      <c r="H13" s="91"/>
    </row>
    <row r="14" spans="1:8" ht="24" customHeight="1" x14ac:dyDescent="0.45">
      <c r="A14" s="377" t="s">
        <v>161</v>
      </c>
      <c r="B14" s="377"/>
      <c r="C14" s="377"/>
      <c r="D14" s="377"/>
      <c r="E14" s="377"/>
      <c r="F14" s="377"/>
      <c r="G14" s="377"/>
      <c r="H14" s="377"/>
    </row>
    <row r="15" spans="1:8" ht="21" customHeight="1" x14ac:dyDescent="0.35">
      <c r="A15" s="91"/>
      <c r="B15" s="91"/>
      <c r="C15" s="91"/>
      <c r="D15" s="91"/>
      <c r="E15" s="91"/>
      <c r="F15" s="91"/>
      <c r="G15" s="91"/>
      <c r="H15" s="91"/>
    </row>
    <row r="16" spans="1:8" ht="24" customHeight="1" x14ac:dyDescent="0.45">
      <c r="A16" s="377" t="s">
        <v>186</v>
      </c>
      <c r="B16" s="377"/>
      <c r="C16" s="377"/>
      <c r="D16" s="377"/>
      <c r="E16" s="377"/>
      <c r="F16" s="377"/>
      <c r="G16" s="377"/>
      <c r="H16" s="377"/>
    </row>
    <row r="17" spans="1:8" ht="21" customHeight="1" x14ac:dyDescent="0.35">
      <c r="A17" s="91"/>
      <c r="B17" s="91"/>
      <c r="C17" s="91"/>
      <c r="D17" s="91"/>
      <c r="E17" s="91"/>
      <c r="F17" s="91"/>
      <c r="G17" s="91"/>
      <c r="H17" s="91"/>
    </row>
    <row r="18" spans="1:8" ht="24" customHeight="1" x14ac:dyDescent="0.45">
      <c r="A18" s="377" t="s">
        <v>348</v>
      </c>
      <c r="B18" s="377"/>
      <c r="C18" s="377"/>
      <c r="D18" s="377"/>
      <c r="E18" s="377"/>
      <c r="F18" s="377"/>
      <c r="G18" s="377"/>
      <c r="H18" s="377"/>
    </row>
    <row r="19" spans="1:8" ht="24" customHeight="1" x14ac:dyDescent="0.45">
      <c r="A19" s="377" t="s">
        <v>675</v>
      </c>
      <c r="B19" s="377"/>
      <c r="C19" s="377"/>
      <c r="D19" s="377"/>
      <c r="E19" s="377"/>
      <c r="F19" s="377"/>
      <c r="G19" s="377"/>
      <c r="H19" s="377"/>
    </row>
    <row r="20" spans="1:8" ht="21" customHeight="1" x14ac:dyDescent="0.35">
      <c r="C20" s="91"/>
    </row>
    <row r="21" spans="1:8" ht="21" customHeight="1" x14ac:dyDescent="0.35">
      <c r="C21" s="91"/>
    </row>
    <row r="22" spans="1:8" ht="24" customHeight="1" x14ac:dyDescent="0.45">
      <c r="A22" s="377" t="s">
        <v>141</v>
      </c>
      <c r="B22" s="377"/>
      <c r="C22" s="377"/>
      <c r="D22" s="377"/>
      <c r="E22" s="377"/>
      <c r="F22" s="377"/>
      <c r="G22" s="377"/>
      <c r="H22" s="377"/>
    </row>
    <row r="23" spans="1:8" ht="21" customHeight="1" x14ac:dyDescent="0.35">
      <c r="C23" s="91"/>
    </row>
    <row r="24" spans="1:8" ht="21" customHeight="1" x14ac:dyDescent="0.35"/>
    <row r="25" spans="1:8" ht="24" customHeight="1" x14ac:dyDescent="0.45">
      <c r="A25" s="377" t="s">
        <v>31</v>
      </c>
      <c r="B25" s="377"/>
      <c r="C25" s="377"/>
      <c r="D25" s="377"/>
      <c r="E25" s="377"/>
      <c r="F25" s="377"/>
      <c r="G25" s="377"/>
      <c r="H25" s="377"/>
    </row>
    <row r="26" spans="1:8" ht="24" customHeight="1" x14ac:dyDescent="0.45">
      <c r="A26" s="377" t="s">
        <v>228</v>
      </c>
      <c r="B26" s="377"/>
      <c r="C26" s="377"/>
      <c r="D26" s="377"/>
      <c r="E26" s="377"/>
      <c r="F26" s="377"/>
      <c r="G26" s="377"/>
      <c r="H26" s="377"/>
    </row>
    <row r="27" spans="1:8" ht="21" customHeight="1" x14ac:dyDescent="0.35"/>
    <row r="28" spans="1:8" ht="21" customHeight="1" x14ac:dyDescent="0.35"/>
    <row r="29" spans="1:8" ht="21" customHeight="1" x14ac:dyDescent="0.35"/>
  </sheetData>
  <mergeCells count="8">
    <mergeCell ref="A19:H19"/>
    <mergeCell ref="A12:H12"/>
    <mergeCell ref="A25:H25"/>
    <mergeCell ref="A26:H26"/>
    <mergeCell ref="A22:H22"/>
    <mergeCell ref="A16:H16"/>
    <mergeCell ref="A18:H18"/>
    <mergeCell ref="A14:H14"/>
  </mergeCells>
  <phoneticPr fontId="2" type="noConversion"/>
  <pageMargins left="1.1811023622047245" right="0.78740157480314965" top="0.98425196850393704" bottom="0.78740157480314965" header="0.51181102362204722" footer="0.51181102362204722"/>
  <pageSetup paperSize="9" orientation="portrait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I7" sqref="I7"/>
    </sheetView>
  </sheetViews>
  <sheetFormatPr defaultRowHeight="21" x14ac:dyDescent="0.35"/>
  <cols>
    <col min="1" max="1" width="54.7109375" style="7" customWidth="1"/>
    <col min="2" max="2" width="26.7109375" style="7" customWidth="1"/>
    <col min="3" max="3" width="13.140625" style="7" customWidth="1"/>
    <col min="4" max="4" width="7.28515625" style="7" customWidth="1"/>
    <col min="5" max="5" width="11.7109375" style="7" customWidth="1"/>
    <col min="6" max="6" width="5.42578125" style="7" customWidth="1"/>
    <col min="7" max="7" width="6.7109375" style="7" customWidth="1"/>
    <col min="8" max="8" width="3.28515625" style="7" customWidth="1"/>
    <col min="9" max="9" width="12.5703125" style="7" customWidth="1"/>
    <col min="10" max="16384" width="9.140625" style="7"/>
  </cols>
  <sheetData>
    <row r="1" spans="1:10" ht="26.25" x14ac:dyDescent="0.4">
      <c r="A1" s="390" t="s">
        <v>37</v>
      </c>
      <c r="B1" s="390"/>
      <c r="C1" s="50"/>
      <c r="D1" s="50"/>
      <c r="E1" s="50"/>
      <c r="F1" s="50"/>
      <c r="G1" s="50"/>
      <c r="H1" s="50"/>
      <c r="I1" s="50"/>
      <c r="J1" s="50"/>
    </row>
    <row r="2" spans="1:10" x14ac:dyDescent="0.35">
      <c r="A2" s="389" t="s">
        <v>629</v>
      </c>
      <c r="B2" s="389"/>
      <c r="C2" s="50"/>
      <c r="D2" s="50"/>
      <c r="E2" s="50"/>
      <c r="F2" s="50"/>
      <c r="G2" s="50"/>
      <c r="H2" s="50"/>
      <c r="I2" s="50"/>
      <c r="J2" s="50"/>
    </row>
    <row r="3" spans="1:10" x14ac:dyDescent="0.35">
      <c r="A3" s="389" t="s">
        <v>675</v>
      </c>
      <c r="B3" s="389"/>
      <c r="C3" s="50"/>
      <c r="D3" s="50"/>
      <c r="E3" s="50"/>
      <c r="F3" s="50"/>
      <c r="G3" s="50"/>
      <c r="H3" s="50"/>
      <c r="I3" s="50"/>
      <c r="J3" s="50"/>
    </row>
    <row r="4" spans="1:10" x14ac:dyDescent="0.35">
      <c r="A4" s="389" t="s">
        <v>31</v>
      </c>
      <c r="B4" s="389"/>
      <c r="C4" s="50"/>
      <c r="D4" s="50"/>
      <c r="E4" s="50"/>
      <c r="F4" s="50"/>
      <c r="G4" s="50"/>
      <c r="H4" s="50"/>
      <c r="I4" s="50"/>
      <c r="J4" s="50"/>
    </row>
    <row r="5" spans="1:10" ht="26.25" customHeight="1" x14ac:dyDescent="0.35">
      <c r="A5" s="389" t="s">
        <v>228</v>
      </c>
      <c r="B5" s="389"/>
      <c r="C5" s="50"/>
      <c r="D5" s="50"/>
      <c r="E5" s="50"/>
      <c r="F5" s="50"/>
      <c r="G5" s="50"/>
      <c r="H5" s="50"/>
      <c r="I5" s="50"/>
      <c r="J5" s="50"/>
    </row>
    <row r="6" spans="1:10" x14ac:dyDescent="0.35">
      <c r="A6" s="50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35">
      <c r="A7" s="77" t="s">
        <v>38</v>
      </c>
      <c r="B7" s="78" t="s">
        <v>163</v>
      </c>
    </row>
    <row r="8" spans="1:10" x14ac:dyDescent="0.35">
      <c r="A8" s="24" t="s">
        <v>39</v>
      </c>
      <c r="B8" s="23"/>
    </row>
    <row r="9" spans="1:10" x14ac:dyDescent="0.35">
      <c r="A9" s="6" t="s">
        <v>165</v>
      </c>
      <c r="B9" s="8">
        <f>'5.รายจ่ายตามงานและงบรายจ่าย'!F18</f>
        <v>19691480</v>
      </c>
    </row>
    <row r="10" spans="1:10" x14ac:dyDescent="0.35">
      <c r="A10" s="6" t="s">
        <v>166</v>
      </c>
      <c r="B10" s="8">
        <f>'5.รายจ่ายตามงานและงบรายจ่าย'!F35</f>
        <v>366000</v>
      </c>
    </row>
    <row r="11" spans="1:10" x14ac:dyDescent="0.35">
      <c r="A11" s="245" t="s">
        <v>167</v>
      </c>
      <c r="B11" s="8"/>
    </row>
    <row r="12" spans="1:10" x14ac:dyDescent="0.35">
      <c r="A12" s="6" t="s">
        <v>168</v>
      </c>
      <c r="B12" s="8">
        <f>'5.รายจ่ายตามงานและงบรายจ่าย'!F64</f>
        <v>9933041</v>
      </c>
    </row>
    <row r="13" spans="1:10" x14ac:dyDescent="0.35">
      <c r="A13" s="6" t="s">
        <v>169</v>
      </c>
      <c r="B13" s="8">
        <f>'5.รายจ่ายตามงานและงบรายจ่าย'!F77</f>
        <v>929210</v>
      </c>
    </row>
    <row r="14" spans="1:10" x14ac:dyDescent="0.35">
      <c r="A14" s="6" t="s">
        <v>171</v>
      </c>
      <c r="B14" s="8">
        <f>'5.รายจ่ายตามงานและงบรายจ่าย'!F127</f>
        <v>4032040</v>
      </c>
    </row>
    <row r="15" spans="1:10" x14ac:dyDescent="0.35">
      <c r="A15" s="6" t="s">
        <v>172</v>
      </c>
      <c r="B15" s="8">
        <f>'5.รายจ่ายตามงานและงบรายจ่าย'!F142</f>
        <v>70000</v>
      </c>
    </row>
    <row r="16" spans="1:10" x14ac:dyDescent="0.35">
      <c r="A16" s="6" t="s">
        <v>314</v>
      </c>
      <c r="B16" s="8">
        <f>'5.รายจ่ายตามงานและงบรายจ่าย'!F164</f>
        <v>1340000</v>
      </c>
    </row>
    <row r="17" spans="1:2" x14ac:dyDescent="0.35">
      <c r="A17" s="245" t="s">
        <v>174</v>
      </c>
      <c r="B17" s="8"/>
    </row>
    <row r="18" spans="1:2" x14ac:dyDescent="0.35">
      <c r="A18" s="6" t="s">
        <v>616</v>
      </c>
      <c r="B18" s="8">
        <f>'5.รายจ่ายตามงานและงบรายจ่าย'!F186</f>
        <v>5076000</v>
      </c>
    </row>
    <row r="19" spans="1:2" x14ac:dyDescent="0.35">
      <c r="A19" s="6" t="s">
        <v>175</v>
      </c>
      <c r="B19" s="8">
        <f>'5.รายจ่ายตามงานและงบรายจ่าย'!F209</f>
        <v>2530000</v>
      </c>
    </row>
    <row r="20" spans="1:2" x14ac:dyDescent="0.35">
      <c r="A20" s="245" t="s">
        <v>176</v>
      </c>
      <c r="B20" s="8"/>
    </row>
    <row r="21" spans="1:2" x14ac:dyDescent="0.35">
      <c r="A21" s="6" t="s">
        <v>540</v>
      </c>
      <c r="B21" s="8">
        <f>'5.รายจ่ายตามงานและงบรายจ่าย'!F254</f>
        <v>19402228.780000001</v>
      </c>
    </row>
    <row r="22" spans="1:2" x14ac:dyDescent="0.35">
      <c r="A22" s="94" t="s">
        <v>178</v>
      </c>
      <c r="B22" s="82">
        <f>B9+B10+B12+B13+B14+B15+B16+B18+B19+B21</f>
        <v>63369999.780000001</v>
      </c>
    </row>
  </sheetData>
  <mergeCells count="5">
    <mergeCell ref="A5:B5"/>
    <mergeCell ref="A1:B1"/>
    <mergeCell ref="A2:B2"/>
    <mergeCell ref="A3:B3"/>
    <mergeCell ref="A4:B4"/>
  </mergeCells>
  <phoneticPr fontId="2" type="noConversion"/>
  <pageMargins left="1.1811023622047245" right="0.78740157480314965" top="0.98425196850393704" bottom="0.78740157480314965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17</vt:i4>
      </vt:variant>
      <vt:variant>
        <vt:lpstr>ช่วงที่มีชื่อ</vt:lpstr>
      </vt:variant>
      <vt:variant>
        <vt:i4>2</vt:i4>
      </vt:variant>
    </vt:vector>
  </HeadingPairs>
  <TitlesOfParts>
    <vt:vector size="19" baseType="lpstr">
      <vt:lpstr>ปกหน้า</vt:lpstr>
      <vt:lpstr>สารบัญ</vt:lpstr>
      <vt:lpstr>ส่วนที่ 1</vt:lpstr>
      <vt:lpstr>1 คำแถลงงบประมาณ</vt:lpstr>
      <vt:lpstr>2.คำแถลงงบประมาณรายรับ</vt:lpstr>
      <vt:lpstr>3.คำแถลงงบประมาณรายจ่าย</vt:lpstr>
      <vt:lpstr>40%</vt:lpstr>
      <vt:lpstr>ส่วนที่ 2</vt:lpstr>
      <vt:lpstr>4.บันทึกหลักการและเหตุผลเ</vt:lpstr>
      <vt:lpstr>5.รายจ่ายตามงานและงบรายจ่าย</vt:lpstr>
      <vt:lpstr>6.เทศบัญญัต</vt:lpstr>
      <vt:lpstr>ส่วนที่ 3</vt:lpstr>
      <vt:lpstr>7.รายงานประมาณการรายรับ</vt:lpstr>
      <vt:lpstr>8.รายละเอียดประมาณการรายรับ</vt:lpstr>
      <vt:lpstr>9.รายงานประมาณการรายจ่าย</vt:lpstr>
      <vt:lpstr>11.เทศบัญญัติงบประมาณรายจ่าย</vt:lpstr>
      <vt:lpstr>Sheet1</vt:lpstr>
      <vt:lpstr>'7.รายงานประมาณการรายรับ'!Print_Titles</vt:lpstr>
      <vt:lpstr>'9.รายงานประมาณการรายจ่าย'!Print_Titles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Phoenix</cp:lastModifiedBy>
  <cp:lastPrinted>2016-09-15T07:10:13Z</cp:lastPrinted>
  <dcterms:created xsi:type="dcterms:W3CDTF">2013-08-05T05:20:36Z</dcterms:created>
  <dcterms:modified xsi:type="dcterms:W3CDTF">2016-09-15T07:33:48Z</dcterms:modified>
</cp:coreProperties>
</file>